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0" yWindow="6855" windowWidth="28590" windowHeight="5955"/>
  </bookViews>
  <sheets>
    <sheet name="отчет в УЭк  " sheetId="3" r:id="rId1"/>
  </sheets>
  <definedNames>
    <definedName name="_xlnm._FilterDatabase" localSheetId="0" hidden="1">'отчет в УЭк  '!$A$8:$AA$91</definedName>
    <definedName name="_xlnm.Print_Titles" localSheetId="0">'отчет в УЭк  '!$6:$7</definedName>
    <definedName name="_xlnm.Print_Area" localSheetId="0">'отчет в УЭк  '!$A$1:$T$94</definedName>
  </definedNames>
  <calcPr calcId="125725"/>
</workbook>
</file>

<file path=xl/calcChain.xml><?xml version="1.0" encoding="utf-8"?>
<calcChain xmlns="http://schemas.openxmlformats.org/spreadsheetml/2006/main">
  <c r="U11" i="3"/>
  <c r="V11"/>
  <c r="W11" s="1"/>
  <c r="U12"/>
  <c r="W12" s="1"/>
  <c r="V12"/>
  <c r="U13"/>
  <c r="V13"/>
  <c r="W13" s="1"/>
  <c r="U14"/>
  <c r="V14"/>
  <c r="W14"/>
  <c r="U15"/>
  <c r="V15"/>
  <c r="W15" s="1"/>
  <c r="U16"/>
  <c r="W16" s="1"/>
  <c r="V16"/>
  <c r="U17"/>
  <c r="V17"/>
  <c r="W17" s="1"/>
  <c r="U18"/>
  <c r="V18"/>
  <c r="W18"/>
  <c r="U19"/>
  <c r="V19"/>
  <c r="W19" s="1"/>
  <c r="U20"/>
  <c r="W20" s="1"/>
  <c r="V20"/>
  <c r="U22"/>
  <c r="V22"/>
  <c r="W22"/>
  <c r="U23"/>
  <c r="V23"/>
  <c r="W23" s="1"/>
  <c r="U24"/>
  <c r="W24" s="1"/>
  <c r="V24"/>
  <c r="U25"/>
  <c r="V25"/>
  <c r="W25" s="1"/>
  <c r="U26"/>
  <c r="V26"/>
  <c r="W26"/>
  <c r="U27"/>
  <c r="V27"/>
  <c r="W27" s="1"/>
  <c r="U28"/>
  <c r="W28" s="1"/>
  <c r="V28"/>
  <c r="U29"/>
  <c r="V29"/>
  <c r="W29" s="1"/>
  <c r="U30"/>
  <c r="V30"/>
  <c r="W30"/>
  <c r="U31"/>
  <c r="V31"/>
  <c r="W31" s="1"/>
  <c r="U32"/>
  <c r="W32" s="1"/>
  <c r="V32"/>
  <c r="U33"/>
  <c r="V33"/>
  <c r="W33" s="1"/>
  <c r="U34"/>
  <c r="V34"/>
  <c r="W34"/>
  <c r="U35"/>
  <c r="V35"/>
  <c r="W35" s="1"/>
  <c r="U36"/>
  <c r="W36" s="1"/>
  <c r="V36"/>
  <c r="U37"/>
  <c r="V37"/>
  <c r="W37" s="1"/>
  <c r="U38"/>
  <c r="V38"/>
  <c r="W38"/>
  <c r="U39"/>
  <c r="V39"/>
  <c r="W39" s="1"/>
  <c r="U40"/>
  <c r="W40" s="1"/>
  <c r="V40"/>
  <c r="U41"/>
  <c r="V41"/>
  <c r="W41" s="1"/>
  <c r="U42"/>
  <c r="V42"/>
  <c r="W42"/>
  <c r="U43"/>
  <c r="V43"/>
  <c r="W43" s="1"/>
  <c r="U45"/>
  <c r="V45"/>
  <c r="W45" s="1"/>
  <c r="U46"/>
  <c r="V46"/>
  <c r="W46"/>
  <c r="U47"/>
  <c r="V47"/>
  <c r="W47" s="1"/>
  <c r="U48"/>
  <c r="W48" s="1"/>
  <c r="V48"/>
  <c r="U49"/>
  <c r="V49"/>
  <c r="W49" s="1"/>
  <c r="U50"/>
  <c r="V50"/>
  <c r="W50"/>
  <c r="U51"/>
  <c r="V51"/>
  <c r="W51" s="1"/>
  <c r="U52"/>
  <c r="W52" s="1"/>
  <c r="V52"/>
  <c r="U53"/>
  <c r="V53"/>
  <c r="W53" s="1"/>
  <c r="U54"/>
  <c r="V54"/>
  <c r="W54"/>
  <c r="U56"/>
  <c r="W56" s="1"/>
  <c r="V56"/>
  <c r="U57"/>
  <c r="V57"/>
  <c r="W57" s="1"/>
  <c r="U58"/>
  <c r="V58"/>
  <c r="W58"/>
  <c r="U59"/>
  <c r="V59"/>
  <c r="W59" s="1"/>
  <c r="U60"/>
  <c r="W60" s="1"/>
  <c r="V60"/>
  <c r="U61"/>
  <c r="V61"/>
  <c r="W61" s="1"/>
  <c r="U62"/>
  <c r="V62"/>
  <c r="W62"/>
  <c r="U63"/>
  <c r="V63"/>
  <c r="W63" s="1"/>
  <c r="U64"/>
  <c r="W64" s="1"/>
  <c r="V64"/>
  <c r="U65"/>
  <c r="V65"/>
  <c r="W65" s="1"/>
  <c r="U66"/>
  <c r="V66"/>
  <c r="W66"/>
  <c r="U67"/>
  <c r="V67"/>
  <c r="W67" s="1"/>
  <c r="U68"/>
  <c r="W68" s="1"/>
  <c r="V68"/>
  <c r="U69"/>
  <c r="V69"/>
  <c r="W69" s="1"/>
  <c r="U70"/>
  <c r="V70"/>
  <c r="W70"/>
  <c r="U72"/>
  <c r="W72" s="1"/>
  <c r="V72"/>
  <c r="U73"/>
  <c r="V73"/>
  <c r="W73" s="1"/>
  <c r="U74"/>
  <c r="V74"/>
  <c r="W74"/>
  <c r="U75"/>
  <c r="V75"/>
  <c r="W75" s="1"/>
  <c r="U77"/>
  <c r="V77"/>
  <c r="W77" s="1"/>
  <c r="U78"/>
  <c r="V78"/>
  <c r="W78"/>
  <c r="U79"/>
  <c r="V79"/>
  <c r="W79" s="1"/>
  <c r="U80"/>
  <c r="W80" s="1"/>
  <c r="V80"/>
  <c r="U81"/>
  <c r="V81"/>
  <c r="W81" s="1"/>
  <c r="U82"/>
  <c r="V82"/>
  <c r="W82"/>
  <c r="U83"/>
  <c r="V83"/>
  <c r="W83" s="1"/>
  <c r="U84"/>
  <c r="W84" s="1"/>
  <c r="V84"/>
  <c r="U85"/>
  <c r="V85"/>
  <c r="W85" s="1"/>
  <c r="U86"/>
  <c r="V86"/>
  <c r="W86"/>
  <c r="U87"/>
  <c r="V87"/>
  <c r="W87" s="1"/>
  <c r="U88"/>
  <c r="W88" s="1"/>
  <c r="V88"/>
  <c r="W10"/>
  <c r="V10"/>
  <c r="U10"/>
  <c r="M22" l="1"/>
  <c r="M24"/>
  <c r="L24"/>
  <c r="L85"/>
  <c r="L84" s="1"/>
  <c r="M66"/>
  <c r="Q66" s="1"/>
  <c r="Q22"/>
  <c r="N11"/>
  <c r="N20" s="1"/>
  <c r="Q37"/>
  <c r="R24"/>
  <c r="Q24"/>
  <c r="P24"/>
  <c r="Q10"/>
  <c r="M10"/>
  <c r="K84" l="1"/>
  <c r="J84"/>
  <c r="I84"/>
  <c r="H84"/>
  <c r="K81"/>
  <c r="J81"/>
  <c r="I81"/>
  <c r="H81"/>
  <c r="K77"/>
  <c r="J77"/>
  <c r="J87" s="1"/>
  <c r="I77"/>
  <c r="I87" s="1"/>
  <c r="H77"/>
  <c r="H87" s="1"/>
  <c r="K72"/>
  <c r="K75" s="1"/>
  <c r="J72"/>
  <c r="J75" s="1"/>
  <c r="I72"/>
  <c r="I75" s="1"/>
  <c r="H72"/>
  <c r="H75" s="1"/>
  <c r="K67"/>
  <c r="K70" s="1"/>
  <c r="J67"/>
  <c r="J70" s="1"/>
  <c r="I67"/>
  <c r="I70" s="1"/>
  <c r="H67"/>
  <c r="H70" s="1"/>
  <c r="K59"/>
  <c r="K62" s="1"/>
  <c r="J59"/>
  <c r="J62" s="1"/>
  <c r="I59"/>
  <c r="I62" s="1"/>
  <c r="H59"/>
  <c r="H62" s="1"/>
  <c r="K47"/>
  <c r="J47"/>
  <c r="I47"/>
  <c r="H47"/>
  <c r="K45"/>
  <c r="J45"/>
  <c r="J54" s="1"/>
  <c r="I45"/>
  <c r="I54" s="1"/>
  <c r="H45"/>
  <c r="H54" s="1"/>
  <c r="K28"/>
  <c r="J28"/>
  <c r="I28"/>
  <c r="H28"/>
  <c r="K23"/>
  <c r="K43" s="1"/>
  <c r="J23"/>
  <c r="J43" s="1"/>
  <c r="I23"/>
  <c r="I43" s="1"/>
  <c r="H23"/>
  <c r="H43" s="1"/>
  <c r="K11"/>
  <c r="K20" s="1"/>
  <c r="J11"/>
  <c r="J20" s="1"/>
  <c r="I11"/>
  <c r="H11"/>
  <c r="H20" s="1"/>
  <c r="E84"/>
  <c r="F84"/>
  <c r="G84"/>
  <c r="M84"/>
  <c r="N84"/>
  <c r="O84"/>
  <c r="Q84"/>
  <c r="R84"/>
  <c r="S84"/>
  <c r="D84"/>
  <c r="E81"/>
  <c r="F81"/>
  <c r="G81"/>
  <c r="L81"/>
  <c r="M81"/>
  <c r="N81"/>
  <c r="O81"/>
  <c r="P81"/>
  <c r="S81"/>
  <c r="D81"/>
  <c r="Q81"/>
  <c r="E77"/>
  <c r="F77"/>
  <c r="G77"/>
  <c r="L77"/>
  <c r="L87" s="1"/>
  <c r="M77"/>
  <c r="N77"/>
  <c r="O77"/>
  <c r="P77"/>
  <c r="Q77"/>
  <c r="S77"/>
  <c r="D77"/>
  <c r="D87" s="1"/>
  <c r="E72"/>
  <c r="F72"/>
  <c r="F75" s="1"/>
  <c r="G72"/>
  <c r="L72"/>
  <c r="M72"/>
  <c r="N72"/>
  <c r="O72"/>
  <c r="P72"/>
  <c r="Q72"/>
  <c r="R72"/>
  <c r="S72"/>
  <c r="D72"/>
  <c r="G11"/>
  <c r="G20" s="1"/>
  <c r="L11"/>
  <c r="L20" s="1"/>
  <c r="M11"/>
  <c r="M20" s="1"/>
  <c r="O11"/>
  <c r="O20" s="1"/>
  <c r="P11"/>
  <c r="P20" s="1"/>
  <c r="Q11"/>
  <c r="D11"/>
  <c r="D20" s="1"/>
  <c r="E11"/>
  <c r="E20" s="1"/>
  <c r="F11"/>
  <c r="F20" s="1"/>
  <c r="K87" l="1"/>
  <c r="M87"/>
  <c r="F87"/>
  <c r="Q87"/>
  <c r="E87"/>
  <c r="J88"/>
  <c r="S87"/>
  <c r="N87"/>
  <c r="O87"/>
  <c r="G87"/>
  <c r="H88"/>
  <c r="I20"/>
  <c r="I88" s="1"/>
  <c r="K54"/>
  <c r="K88" s="1"/>
  <c r="R81"/>
  <c r="P84" l="1"/>
  <c r="P87" s="1"/>
  <c r="E23" l="1"/>
  <c r="F23"/>
  <c r="G23"/>
  <c r="L23"/>
  <c r="M23"/>
  <c r="N23"/>
  <c r="O23"/>
  <c r="P23"/>
  <c r="Q23"/>
  <c r="R23"/>
  <c r="S23"/>
  <c r="D23"/>
  <c r="E67" l="1"/>
  <c r="F67"/>
  <c r="G67"/>
  <c r="L67"/>
  <c r="M67"/>
  <c r="N67"/>
  <c r="O67"/>
  <c r="P67"/>
  <c r="Q67"/>
  <c r="R67"/>
  <c r="D67"/>
  <c r="R59" l="1"/>
  <c r="R62" s="1"/>
  <c r="R11"/>
  <c r="R20" s="1"/>
  <c r="N28"/>
  <c r="N43" s="1"/>
  <c r="R77"/>
  <c r="R87" s="1"/>
  <c r="Q34"/>
  <c r="Q17"/>
  <c r="Q20" s="1"/>
  <c r="Q70"/>
  <c r="M59"/>
  <c r="M62" s="1"/>
  <c r="S75"/>
  <c r="R75"/>
  <c r="Q75"/>
  <c r="P75"/>
  <c r="O75"/>
  <c r="L75"/>
  <c r="G75"/>
  <c r="E75"/>
  <c r="D75"/>
  <c r="S67"/>
  <c r="S70" s="1"/>
  <c r="P70"/>
  <c r="O70"/>
  <c r="M70"/>
  <c r="L70"/>
  <c r="G70"/>
  <c r="F70"/>
  <c r="E70"/>
  <c r="D70"/>
  <c r="S59"/>
  <c r="S62" s="1"/>
  <c r="Q59"/>
  <c r="Q62" s="1"/>
  <c r="P59"/>
  <c r="P62" s="1"/>
  <c r="O59"/>
  <c r="O62" s="1"/>
  <c r="N59"/>
  <c r="N62" s="1"/>
  <c r="L59"/>
  <c r="L62" s="1"/>
  <c r="G59"/>
  <c r="G62" s="1"/>
  <c r="F59"/>
  <c r="F62" s="1"/>
  <c r="E59"/>
  <c r="E62" s="1"/>
  <c r="D59"/>
  <c r="D62" s="1"/>
  <c r="S47"/>
  <c r="R47"/>
  <c r="Q47"/>
  <c r="P47"/>
  <c r="O47"/>
  <c r="N47"/>
  <c r="M47"/>
  <c r="L47"/>
  <c r="G47"/>
  <c r="F47"/>
  <c r="E47"/>
  <c r="D47"/>
  <c r="S45"/>
  <c r="S54" s="1"/>
  <c r="R45"/>
  <c r="Q45"/>
  <c r="Q54" s="1"/>
  <c r="P45"/>
  <c r="P54" s="1"/>
  <c r="O45"/>
  <c r="O54" s="1"/>
  <c r="N45"/>
  <c r="M45"/>
  <c r="M54" s="1"/>
  <c r="L45"/>
  <c r="L54" s="1"/>
  <c r="G45"/>
  <c r="G54" s="1"/>
  <c r="F45"/>
  <c r="F54" s="1"/>
  <c r="E45"/>
  <c r="E54" s="1"/>
  <c r="D45"/>
  <c r="S28"/>
  <c r="Q28"/>
  <c r="P28"/>
  <c r="P43" s="1"/>
  <c r="O28"/>
  <c r="O43" s="1"/>
  <c r="M28"/>
  <c r="M43" s="1"/>
  <c r="L28"/>
  <c r="L43" s="1"/>
  <c r="L88" s="1"/>
  <c r="G28"/>
  <c r="G43" s="1"/>
  <c r="F28"/>
  <c r="F43" s="1"/>
  <c r="F88" s="1"/>
  <c r="E28"/>
  <c r="E43" s="1"/>
  <c r="E88" s="1"/>
  <c r="D28"/>
  <c r="D43" s="1"/>
  <c r="S11"/>
  <c r="S20" s="1"/>
  <c r="N70"/>
  <c r="N75"/>
  <c r="R70"/>
  <c r="R28"/>
  <c r="R43" s="1"/>
  <c r="Q43" l="1"/>
  <c r="Q88" s="1"/>
  <c r="P88"/>
  <c r="G88"/>
  <c r="O88"/>
  <c r="D54"/>
  <c r="R54"/>
  <c r="R88" s="1"/>
  <c r="N54"/>
  <c r="N88" s="1"/>
  <c r="S43"/>
  <c r="S88" s="1"/>
  <c r="M75"/>
  <c r="M88" s="1"/>
  <c r="D88" l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эта строка плюс </t>
        </r>
      </text>
    </comment>
  </commentList>
</comments>
</file>

<file path=xl/sharedStrings.xml><?xml version="1.0" encoding="utf-8"?>
<sst xmlns="http://schemas.openxmlformats.org/spreadsheetml/2006/main" count="288" uniqueCount="144">
  <si>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</si>
  <si>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</si>
  <si>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</si>
  <si>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</si>
  <si>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</si>
  <si>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</si>
  <si>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</si>
  <si>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</si>
  <si>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</si>
  <si>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</si>
  <si>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</si>
  <si>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</si>
  <si>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</si>
  <si>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</si>
  <si>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</si>
  <si>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</si>
  <si>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</si>
  <si>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</si>
  <si>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</si>
  <si>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</si>
  <si>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</si>
  <si>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</si>
  <si>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</si>
  <si>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</si>
  <si>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</si>
  <si>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</si>
  <si>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</si>
  <si>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</si>
  <si>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</si>
  <si>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</si>
  <si>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</si>
  <si>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</si>
  <si>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</si>
  <si>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</si>
  <si>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</si>
  <si>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</si>
  <si>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</si>
  <si>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</si>
  <si>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</si>
  <si>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</si>
  <si>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</si>
  <si>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</si>
  <si>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</si>
  <si>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</si>
  <si>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</si>
  <si>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</si>
  <si>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</si>
  <si>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</si>
  <si>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</si>
  <si>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</si>
  <si>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</si>
  <si>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</si>
  <si>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</si>
  <si>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</si>
  <si>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</si>
  <si>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</si>
  <si>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</si>
  <si>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</si>
  <si>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</si>
  <si>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</si>
  <si>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</si>
  <si>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</si>
  <si>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</si>
  <si>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</si>
  <si>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</si>
  <si>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</si>
  <si>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</si>
  <si>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</si>
  <si>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</si>
  <si>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</si>
  <si>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</si>
  <si>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</si>
  <si>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</si>
  <si>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</si>
  <si>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</si>
  <si>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</si>
  <si>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2.3.4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</si>
  <si>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</si>
  <si>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</si>
  <si>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</si>
  <si>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</si>
  <si>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</si>
  <si>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</si>
  <si>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1.2.2</t>
  </si>
  <si>
    <t>1.2.3</t>
  </si>
  <si>
    <t>1.2.4</t>
  </si>
  <si>
    <t>2.2.3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</si>
  <si>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</si>
  <si>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</si>
  <si>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7.2.2</t>
  </si>
  <si>
    <t>3.2.4</t>
  </si>
  <si>
    <t>3.4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</si>
  <si>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</si>
  <si>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</si>
  <si>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</si>
  <si>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</si>
  <si>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</si>
  <si>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</si>
  <si>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</si>
  <si>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</si>
  <si>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</si>
  <si>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</si>
  <si>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4.4</t>
  </si>
  <si>
    <t>4.4.2</t>
  </si>
  <si>
    <t>5.3</t>
  </si>
  <si>
    <t>5.4.1</t>
  </si>
  <si>
    <t>5.4.2</t>
  </si>
  <si>
    <t>6.1.1</t>
  </si>
  <si>
    <t>Организация подвоза детей к местам учебы и обратно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</si>
  <si>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</si>
  <si>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2.2.4</t>
  </si>
  <si>
    <t>Обеспечение функционирования модели персонифицированного финансирования дополнительного образования детей</t>
  </si>
  <si>
    <t>Начальник</t>
  </si>
  <si>
    <t>А. А. Баженова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</si>
  <si>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</si>
  <si>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Изготовление проектно-сметной документации; экспертиза, согласование, проверка сметной стоимости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</si>
  <si>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</si>
  <si>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Не выполнено</t>
  </si>
  <si>
    <t>Реализация регионального проекта "Патриотическое воспитание граждан Российской Федерации", всего: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</si>
  <si>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</si>
  <si>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на 01.04.2023 года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</si>
  <si>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дошкольных образовательных организаций; осуществление доплат педагогическим работникам муниципальных дошкольных образовательных организаций)</t>
  </si>
  <si>
    <t>Реализация мероприятий по ликвидации учреждений, подведомственных управлению образованием администрации муниципального образования Усть-Лабинский район</t>
  </si>
  <si>
    <t xml:space="preserve">Услуги по приготовлению питания в муниципальных образовательных учреждений, реализующих общеобразовательные программы 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</si>
  <si>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общеобразовательных организаций; осуществление доплат педагогическим работникам муниципальных общеобразовательных организаций, реализующих образовательные программы дошкольного образования; осуществление доплат педагогическим работникам в возрасте до 35 лет, трудоустроившимся в течение двух лет со дня окончания образовательной организации профессионального или высшего образования в муниципальные общеобразовательные организации по основному месту работы и по основной должности в соответствии с полученной квалификацией; предоставление педагогическим работникам, муниципальных общеобразовательных организаций, расположенных на территории Краснодарского края, осуществляющим трудовую деятельность на основании трудового договора по основному месту работы, ежегодной денежной выплаты к началу учебного года в размере 5 750 рублей; предоставление стимулирующей выплаты педагогическим работникам, выполняющим функции классного руководителя, в размере 4 000 рублей,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 )</t>
  </si>
  <si>
    <t>2.10</t>
  </si>
  <si>
    <t>2.11</t>
  </si>
  <si>
    <t>Обеспечение бесплатным одноразовым горячим питанием обучающихся, осваивающих образовательные программы основного общего и среднего общего образования в муниципальных общеобразовательных организациях муниципального образования Усть-Лабинский район, - детей граждан, призванных на военную службу по мобилизации в Вооруженные силы Российской Федерации, добровольцев, принимающих участие в специальной военной операции</t>
  </si>
  <si>
    <t>2.12</t>
  </si>
  <si>
    <t>6.1.2</t>
  </si>
  <si>
    <t>Организация предоставления общедоступного и бесплатного начального,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«Патриотическое воспитание граждан Российской Федерации (приобретение товаров (работ, услуг) в целях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Федерации)»</t>
  </si>
  <si>
    <t>1.2.1</t>
  </si>
  <si>
    <t>1.2.5</t>
  </si>
  <si>
    <t>2.2.1</t>
  </si>
  <si>
    <t>2.2.2</t>
  </si>
  <si>
    <t>2.3.5</t>
  </si>
  <si>
    <t>4.4.1</t>
  </si>
  <si>
    <t>7.1</t>
  </si>
  <si>
    <t>7.1.1</t>
  </si>
  <si>
    <t>7.1.2</t>
  </si>
  <si>
    <t>7.1.3</t>
  </si>
  <si>
    <t>7.3</t>
  </si>
  <si>
    <t>7.3.1</t>
  </si>
  <si>
    <t>7.3.2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</si>
</sst>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166" fontId="8" fillId="0" borderId="0" xfId="0" applyNumberFormat="1" applyFont="1"/>
    <xf numFmtId="0" fontId="1" fillId="2" borderId="1" xfId="0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6" fontId="1" fillId="0" borderId="0" xfId="0" applyNumberFormat="1" applyFont="1" applyBorder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wrapText="1"/>
    </xf>
    <xf numFmtId="164" fontId="1" fillId="0" borderId="0" xfId="0" applyNumberFormat="1" applyFont="1"/>
    <xf numFmtId="0" fontId="1" fillId="6" borderId="1" xfId="0" applyFont="1" applyFill="1" applyBorder="1"/>
    <xf numFmtId="166" fontId="1" fillId="2" borderId="1" xfId="0" applyNumberFormat="1" applyFont="1" applyFill="1" applyBorder="1"/>
    <xf numFmtId="167" fontId="2" fillId="2" borderId="0" xfId="0" applyNumberFormat="1" applyFont="1" applyFill="1"/>
    <xf numFmtId="167" fontId="2" fillId="0" borderId="0" xfId="0" applyNumberFormat="1" applyFont="1"/>
    <xf numFmtId="0" fontId="1" fillId="5" borderId="1" xfId="0" applyFont="1" applyFill="1" applyBorder="1"/>
    <xf numFmtId="166" fontId="1" fillId="5" borderId="1" xfId="0" applyNumberFormat="1" applyFont="1" applyFill="1" applyBorder="1"/>
    <xf numFmtId="2" fontId="1" fillId="2" borderId="1" xfId="0" applyNumberFormat="1" applyFont="1" applyFill="1" applyBorder="1"/>
    <xf numFmtId="2" fontId="1" fillId="5" borderId="1" xfId="0" applyNumberFormat="1" applyFont="1" applyFill="1" applyBorder="1"/>
    <xf numFmtId="166" fontId="1" fillId="3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 shrinkToFit="1"/>
    </xf>
    <xf numFmtId="164" fontId="1" fillId="0" borderId="1" xfId="0" applyNumberFormat="1" applyFont="1" applyBorder="1" applyAlignment="1">
      <alignment horizontal="center" wrapText="1"/>
    </xf>
    <xf numFmtId="166" fontId="2" fillId="2" borderId="0" xfId="0" applyNumberFormat="1" applyFont="1" applyFill="1"/>
    <xf numFmtId="166" fontId="2" fillId="0" borderId="0" xfId="0" applyNumberFormat="1" applyFont="1"/>
    <xf numFmtId="166" fontId="1" fillId="0" borderId="0" xfId="0" applyNumberFormat="1" applyFont="1"/>
    <xf numFmtId="49" fontId="1" fillId="5" borderId="1" xfId="0" applyNumberFormat="1" applyFont="1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view="pageBreakPreview" zoomScale="90" zoomScaleNormal="75" zoomScaleSheetLayoutView="9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W10" sqref="W10"/>
    </sheetView>
  </sheetViews>
  <sheetFormatPr defaultRowHeight="12.75"/>
  <cols>
    <col min="1" max="1" width="6.5703125" style="18" customWidth="1"/>
    <col min="2" max="2" width="52.5703125" style="1" customWidth="1"/>
    <col min="3" max="3" width="10.7109375" style="1" customWidth="1"/>
    <col min="4" max="4" width="9.28515625" style="1" bestFit="1" customWidth="1"/>
    <col min="5" max="5" width="10.85546875" style="1" customWidth="1"/>
    <col min="6" max="7" width="9.28515625" style="1" bestFit="1" customWidth="1"/>
    <col min="8" max="8" width="9.140625" style="1"/>
    <col min="9" max="9" width="10.42578125" style="1" customWidth="1"/>
    <col min="10" max="10" width="9.28515625" style="1" bestFit="1" customWidth="1"/>
    <col min="11" max="11" width="9.140625" style="1"/>
    <col min="12" max="12" width="8.85546875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0" width="16.7109375" style="1" customWidth="1"/>
    <col min="21" max="21" width="10.7109375" style="1" customWidth="1"/>
    <col min="22" max="23" width="10.7109375" style="28" customWidth="1"/>
    <col min="24" max="24" width="9" style="28" customWidth="1"/>
    <col min="25" max="25" width="7.7109375" style="28" customWidth="1"/>
    <col min="26" max="16384" width="9.140625" style="28"/>
  </cols>
  <sheetData>
    <row r="1" spans="1:25" s="1" customFormat="1" ht="15.75">
      <c r="A1" s="17" t="s">
        <v>66</v>
      </c>
      <c r="B1" s="36"/>
      <c r="C1" s="1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5" s="1" customFormat="1" ht="20.25" customHeight="1">
      <c r="A2" s="18"/>
      <c r="C2" s="68" t="s">
        <v>120</v>
      </c>
      <c r="D2" s="68"/>
      <c r="E2" s="68"/>
      <c r="F2" s="68"/>
      <c r="G2" s="68"/>
      <c r="H2" s="68"/>
      <c r="I2" s="68"/>
      <c r="J2" s="68"/>
      <c r="K2" s="68"/>
      <c r="L2" s="57"/>
      <c r="M2" s="57"/>
      <c r="N2" s="57"/>
      <c r="O2" s="57"/>
      <c r="P2" s="57"/>
      <c r="Q2" s="57"/>
      <c r="R2" s="57"/>
      <c r="S2" s="57"/>
    </row>
    <row r="3" spans="1:25" s="32" customFormat="1" ht="15.75">
      <c r="A3" s="31" t="s">
        <v>67</v>
      </c>
    </row>
    <row r="4" spans="1:25" s="32" customFormat="1" ht="15.75">
      <c r="A4" s="31" t="s">
        <v>68</v>
      </c>
    </row>
    <row r="5" spans="1:25" s="32" customFormat="1" ht="15.75">
      <c r="A5" s="31" t="s">
        <v>69</v>
      </c>
    </row>
    <row r="6" spans="1:25" s="1" customFormat="1" ht="25.5" customHeight="1">
      <c r="A6" s="75" t="s">
        <v>0</v>
      </c>
      <c r="B6" s="70" t="s">
        <v>1</v>
      </c>
      <c r="C6" s="70" t="s">
        <v>53</v>
      </c>
      <c r="D6" s="71" t="s">
        <v>54</v>
      </c>
      <c r="E6" s="71"/>
      <c r="F6" s="71"/>
      <c r="G6" s="71"/>
      <c r="H6" s="69" t="s">
        <v>55</v>
      </c>
      <c r="I6" s="69"/>
      <c r="J6" s="69"/>
      <c r="K6" s="69"/>
      <c r="L6" s="71" t="s">
        <v>56</v>
      </c>
      <c r="M6" s="71"/>
      <c r="N6" s="71"/>
      <c r="O6" s="71"/>
      <c r="P6" s="71" t="s">
        <v>57</v>
      </c>
      <c r="Q6" s="71"/>
      <c r="R6" s="71"/>
      <c r="S6" s="71"/>
      <c r="T6" s="67" t="s">
        <v>58</v>
      </c>
      <c r="U6" s="43"/>
    </row>
    <row r="7" spans="1:25" s="1" customFormat="1" ht="93" customHeight="1">
      <c r="A7" s="75"/>
      <c r="B7" s="70"/>
      <c r="C7" s="70"/>
      <c r="D7" s="47" t="s">
        <v>2</v>
      </c>
      <c r="E7" s="47" t="s">
        <v>3</v>
      </c>
      <c r="F7" s="47" t="s">
        <v>4</v>
      </c>
      <c r="G7" s="47" t="s">
        <v>51</v>
      </c>
      <c r="H7" s="47" t="s">
        <v>2</v>
      </c>
      <c r="I7" s="47" t="s">
        <v>3</v>
      </c>
      <c r="J7" s="47" t="s">
        <v>4</v>
      </c>
      <c r="K7" s="47" t="s">
        <v>51</v>
      </c>
      <c r="L7" s="47" t="s">
        <v>2</v>
      </c>
      <c r="M7" s="47" t="s">
        <v>3</v>
      </c>
      <c r="N7" s="47" t="s">
        <v>4</v>
      </c>
      <c r="O7" s="47" t="s">
        <v>51</v>
      </c>
      <c r="P7" s="47" t="s">
        <v>2</v>
      </c>
      <c r="Q7" s="47" t="s">
        <v>3</v>
      </c>
      <c r="R7" s="47" t="s">
        <v>4</v>
      </c>
      <c r="S7" s="47" t="s">
        <v>51</v>
      </c>
      <c r="T7" s="67"/>
      <c r="U7" s="43"/>
    </row>
    <row r="8" spans="1:25" s="4" customFormat="1" ht="15">
      <c r="A8" s="2">
        <v>1</v>
      </c>
      <c r="B8" s="3">
        <v>2</v>
      </c>
      <c r="C8" s="3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9">
        <v>12</v>
      </c>
      <c r="M8" s="49">
        <v>13</v>
      </c>
      <c r="N8" s="49">
        <v>14</v>
      </c>
      <c r="O8" s="49">
        <v>15</v>
      </c>
      <c r="P8" s="50">
        <v>16</v>
      </c>
      <c r="Q8" s="50">
        <v>17</v>
      </c>
      <c r="R8" s="50">
        <v>18</v>
      </c>
      <c r="S8" s="50">
        <v>19</v>
      </c>
      <c r="T8" s="51">
        <v>20</v>
      </c>
      <c r="U8" s="44"/>
    </row>
    <row r="9" spans="1:25" s="1" customFormat="1" ht="21" customHeight="1">
      <c r="A9" s="5"/>
      <c r="B9" s="15" t="s">
        <v>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5"/>
    </row>
    <row r="10" spans="1:25" ht="101.45" customHeight="1">
      <c r="A10" s="7" t="s">
        <v>5</v>
      </c>
      <c r="B10" s="35" t="s">
        <v>80</v>
      </c>
      <c r="C10" s="19" t="s">
        <v>59</v>
      </c>
      <c r="D10" s="6"/>
      <c r="E10" s="52">
        <v>399796.8</v>
      </c>
      <c r="F10" s="6">
        <v>158035.1</v>
      </c>
      <c r="G10" s="6">
        <v>0</v>
      </c>
      <c r="H10" s="6"/>
      <c r="I10" s="52">
        <v>399796.8</v>
      </c>
      <c r="J10" s="6">
        <v>158035.1</v>
      </c>
      <c r="K10" s="6">
        <v>0</v>
      </c>
      <c r="L10" s="6"/>
      <c r="M10" s="63">
        <f>124036.1-16479.2</f>
        <v>107556.90000000001</v>
      </c>
      <c r="N10" s="59">
        <v>32365.5</v>
      </c>
      <c r="O10" s="59"/>
      <c r="P10" s="59"/>
      <c r="Q10" s="63">
        <f>81671.3-169.6</f>
        <v>81501.7</v>
      </c>
      <c r="R10" s="59">
        <v>33920.400000000001</v>
      </c>
      <c r="S10" s="52"/>
      <c r="T10" s="6" t="s">
        <v>117</v>
      </c>
      <c r="U10" s="46">
        <f>D10+E10+F10+G10</f>
        <v>557831.9</v>
      </c>
      <c r="V10" s="46">
        <f>L10+M10+N10+O10</f>
        <v>139922.40000000002</v>
      </c>
      <c r="W10" s="46">
        <f>V10/U10*100</f>
        <v>25.083255367790908</v>
      </c>
      <c r="X10" s="46"/>
      <c r="Y10" s="45"/>
    </row>
    <row r="11" spans="1:25" ht="27.2" customHeight="1">
      <c r="A11" s="13" t="s">
        <v>9</v>
      </c>
      <c r="B11" s="11" t="s">
        <v>70</v>
      </c>
      <c r="C11" s="12"/>
      <c r="D11" s="12">
        <f t="shared" ref="D11:S11" si="0">SUM(D12:D16)</f>
        <v>0</v>
      </c>
      <c r="E11" s="12">
        <f t="shared" si="0"/>
        <v>0</v>
      </c>
      <c r="F11" s="12">
        <f t="shared" si="0"/>
        <v>27489.1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27489.1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66">
        <f t="shared" si="0"/>
        <v>8992.2000000000007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4676.2000000000007</v>
      </c>
      <c r="S11" s="12">
        <f t="shared" si="0"/>
        <v>0</v>
      </c>
      <c r="T11" s="12"/>
      <c r="U11" s="46">
        <f t="shared" ref="U11:U74" si="1">D11+E11+F11+G11</f>
        <v>27489.1</v>
      </c>
      <c r="V11" s="46">
        <f t="shared" ref="V11:V74" si="2">L11+M11+N11+O11</f>
        <v>8992.2000000000007</v>
      </c>
      <c r="W11" s="46">
        <f t="shared" ref="W11:W74" si="3">V11/U11*100</f>
        <v>32.711874888592206</v>
      </c>
      <c r="X11" s="46"/>
      <c r="Y11" s="29"/>
    </row>
    <row r="12" spans="1:25" ht="33.950000000000003" customHeight="1">
      <c r="A12" s="8" t="s">
        <v>131</v>
      </c>
      <c r="B12" s="9" t="s">
        <v>6</v>
      </c>
      <c r="C12" s="19" t="s">
        <v>59</v>
      </c>
      <c r="D12" s="6"/>
      <c r="E12" s="6"/>
      <c r="F12" s="6">
        <v>11905.5</v>
      </c>
      <c r="G12" s="6"/>
      <c r="H12" s="6"/>
      <c r="I12" s="6"/>
      <c r="J12" s="6">
        <v>11905.5</v>
      </c>
      <c r="K12" s="6"/>
      <c r="L12" s="6"/>
      <c r="M12" s="42"/>
      <c r="N12" s="59">
        <v>2195.3000000000002</v>
      </c>
      <c r="O12" s="42"/>
      <c r="P12" s="42"/>
      <c r="Q12" s="42"/>
      <c r="R12" s="42">
        <v>1505.4</v>
      </c>
      <c r="S12" s="6"/>
      <c r="T12" s="6" t="s">
        <v>117</v>
      </c>
      <c r="U12" s="46">
        <f t="shared" si="1"/>
        <v>11905.5</v>
      </c>
      <c r="V12" s="46">
        <f t="shared" si="2"/>
        <v>2195.3000000000002</v>
      </c>
      <c r="W12" s="46">
        <f t="shared" si="3"/>
        <v>18.439376758640964</v>
      </c>
      <c r="X12" s="46"/>
      <c r="Y12" s="29"/>
    </row>
    <row r="13" spans="1:25" ht="36.75" customHeight="1">
      <c r="A13" s="8" t="s">
        <v>83</v>
      </c>
      <c r="B13" s="9" t="s">
        <v>7</v>
      </c>
      <c r="C13" s="19" t="s">
        <v>59</v>
      </c>
      <c r="D13" s="6"/>
      <c r="E13" s="6"/>
      <c r="F13" s="6">
        <v>121.9</v>
      </c>
      <c r="G13" s="6"/>
      <c r="H13" s="6"/>
      <c r="I13" s="6"/>
      <c r="J13" s="6">
        <v>121.9</v>
      </c>
      <c r="K13" s="6"/>
      <c r="L13" s="6"/>
      <c r="M13" s="42"/>
      <c r="N13" s="42">
        <v>18</v>
      </c>
      <c r="O13" s="42"/>
      <c r="P13" s="42"/>
      <c r="Q13" s="42"/>
      <c r="R13" s="42">
        <v>15.5</v>
      </c>
      <c r="S13" s="6"/>
      <c r="T13" s="6" t="s">
        <v>117</v>
      </c>
      <c r="U13" s="46">
        <f t="shared" si="1"/>
        <v>121.9</v>
      </c>
      <c r="V13" s="46">
        <f t="shared" si="2"/>
        <v>18</v>
      </c>
      <c r="W13" s="46">
        <f t="shared" si="3"/>
        <v>14.766201804757998</v>
      </c>
      <c r="X13" s="46"/>
      <c r="Y13" s="29"/>
    </row>
    <row r="14" spans="1:25" ht="51" customHeight="1">
      <c r="A14" s="8" t="s">
        <v>84</v>
      </c>
      <c r="B14" s="9" t="s">
        <v>115</v>
      </c>
      <c r="C14" s="19" t="s">
        <v>59</v>
      </c>
      <c r="D14" s="6"/>
      <c r="E14" s="6"/>
      <c r="F14" s="6">
        <v>350</v>
      </c>
      <c r="G14" s="6"/>
      <c r="H14" s="6"/>
      <c r="I14" s="6"/>
      <c r="J14" s="6">
        <v>350</v>
      </c>
      <c r="K14" s="6"/>
      <c r="L14" s="6"/>
      <c r="M14" s="42"/>
      <c r="N14" s="42">
        <v>0</v>
      </c>
      <c r="O14" s="42"/>
      <c r="P14" s="42"/>
      <c r="Q14" s="42"/>
      <c r="R14" s="42">
        <v>0</v>
      </c>
      <c r="S14" s="6"/>
      <c r="T14" s="6" t="s">
        <v>117</v>
      </c>
      <c r="U14" s="46">
        <f t="shared" si="1"/>
        <v>350</v>
      </c>
      <c r="V14" s="46">
        <f t="shared" si="2"/>
        <v>0</v>
      </c>
      <c r="W14" s="46">
        <f t="shared" si="3"/>
        <v>0</v>
      </c>
      <c r="X14" s="46"/>
      <c r="Y14" s="29"/>
    </row>
    <row r="15" spans="1:25" ht="66" customHeight="1">
      <c r="A15" s="8" t="s">
        <v>85</v>
      </c>
      <c r="B15" s="9" t="s">
        <v>109</v>
      </c>
      <c r="C15" s="19" t="s">
        <v>59</v>
      </c>
      <c r="D15" s="6"/>
      <c r="E15" s="6"/>
      <c r="F15" s="6">
        <v>15101.2</v>
      </c>
      <c r="G15" s="6"/>
      <c r="H15" s="6"/>
      <c r="I15" s="6"/>
      <c r="J15" s="6">
        <v>15101.2</v>
      </c>
      <c r="K15" s="6"/>
      <c r="L15" s="6"/>
      <c r="M15" s="42"/>
      <c r="N15" s="59">
        <v>6768.4</v>
      </c>
      <c r="O15" s="42"/>
      <c r="P15" s="42"/>
      <c r="Q15" s="42"/>
      <c r="R15" s="42">
        <v>3155.3</v>
      </c>
      <c r="S15" s="6"/>
      <c r="T15" s="6" t="s">
        <v>117</v>
      </c>
      <c r="U15" s="46">
        <f t="shared" si="1"/>
        <v>15101.2</v>
      </c>
      <c r="V15" s="46">
        <f t="shared" si="2"/>
        <v>6768.4</v>
      </c>
      <c r="W15" s="46">
        <f t="shared" si="3"/>
        <v>44.820279183111275</v>
      </c>
      <c r="X15" s="46"/>
      <c r="Y15" s="29"/>
    </row>
    <row r="16" spans="1:25" ht="66" customHeight="1">
      <c r="A16" s="8" t="s">
        <v>132</v>
      </c>
      <c r="B16" s="9" t="s">
        <v>122</v>
      </c>
      <c r="C16" s="19" t="s">
        <v>59</v>
      </c>
      <c r="D16" s="6"/>
      <c r="E16" s="6"/>
      <c r="F16" s="6">
        <v>10.5</v>
      </c>
      <c r="G16" s="6"/>
      <c r="H16" s="6"/>
      <c r="I16" s="6"/>
      <c r="J16" s="6">
        <v>10.5</v>
      </c>
      <c r="K16" s="6"/>
      <c r="L16" s="6"/>
      <c r="M16" s="42"/>
      <c r="N16" s="59">
        <v>10.5</v>
      </c>
      <c r="O16" s="42"/>
      <c r="P16" s="42"/>
      <c r="Q16" s="42"/>
      <c r="R16" s="42">
        <v>0</v>
      </c>
      <c r="S16" s="6"/>
      <c r="T16" s="6" t="s">
        <v>117</v>
      </c>
      <c r="U16" s="46">
        <f t="shared" si="1"/>
        <v>10.5</v>
      </c>
      <c r="V16" s="46">
        <f t="shared" si="2"/>
        <v>10.5</v>
      </c>
      <c r="W16" s="46">
        <f t="shared" si="3"/>
        <v>100</v>
      </c>
      <c r="X16" s="46"/>
      <c r="Y16" s="29"/>
    </row>
    <row r="17" spans="1:25" ht="69" customHeight="1">
      <c r="A17" s="8" t="s">
        <v>36</v>
      </c>
      <c r="B17" s="10" t="s">
        <v>35</v>
      </c>
      <c r="C17" s="19" t="s">
        <v>59</v>
      </c>
      <c r="D17" s="6"/>
      <c r="E17" s="6">
        <v>8271.1</v>
      </c>
      <c r="F17" s="6"/>
      <c r="G17" s="6"/>
      <c r="H17" s="6"/>
      <c r="I17" s="6">
        <v>8271.1</v>
      </c>
      <c r="J17" s="6"/>
      <c r="K17" s="6"/>
      <c r="L17" s="6"/>
      <c r="M17" s="63">
        <v>568.1</v>
      </c>
      <c r="N17" s="62"/>
      <c r="O17" s="62"/>
      <c r="P17" s="62"/>
      <c r="Q17" s="63">
        <f>M17</f>
        <v>568.1</v>
      </c>
      <c r="R17" s="42"/>
      <c r="S17" s="6"/>
      <c r="T17" s="6" t="s">
        <v>117</v>
      </c>
      <c r="U17" s="46">
        <f t="shared" si="1"/>
        <v>8271.1</v>
      </c>
      <c r="V17" s="46">
        <f t="shared" si="2"/>
        <v>568.1</v>
      </c>
      <c r="W17" s="46">
        <f t="shared" si="3"/>
        <v>6.8684939125388391</v>
      </c>
      <c r="X17" s="46"/>
      <c r="Y17" s="29"/>
    </row>
    <row r="18" spans="1:25" ht="120" customHeight="1">
      <c r="A18" s="8" t="s">
        <v>37</v>
      </c>
      <c r="B18" s="35" t="s">
        <v>44</v>
      </c>
      <c r="C18" s="19" t="s">
        <v>59</v>
      </c>
      <c r="D18" s="6"/>
      <c r="E18" s="6">
        <v>3811.3</v>
      </c>
      <c r="F18" s="6"/>
      <c r="G18" s="6"/>
      <c r="H18" s="6"/>
      <c r="I18" s="6">
        <v>3811.3</v>
      </c>
      <c r="J18" s="6"/>
      <c r="K18" s="6"/>
      <c r="L18" s="6"/>
      <c r="M18" s="63">
        <v>2107</v>
      </c>
      <c r="N18" s="42"/>
      <c r="O18" s="42"/>
      <c r="P18" s="42"/>
      <c r="Q18" s="42">
        <v>1651.8</v>
      </c>
      <c r="R18" s="42"/>
      <c r="S18" s="6"/>
      <c r="T18" s="6" t="s">
        <v>117</v>
      </c>
      <c r="U18" s="46">
        <f t="shared" si="1"/>
        <v>3811.3</v>
      </c>
      <c r="V18" s="46">
        <f t="shared" si="2"/>
        <v>2107</v>
      </c>
      <c r="W18" s="46">
        <f t="shared" si="3"/>
        <v>55.282974313226454</v>
      </c>
      <c r="X18" s="46"/>
      <c r="Y18" s="29"/>
    </row>
    <row r="19" spans="1:25" ht="131.25" customHeight="1">
      <c r="A19" s="8" t="s">
        <v>50</v>
      </c>
      <c r="B19" s="35" t="s">
        <v>121</v>
      </c>
      <c r="C19" s="19" t="s">
        <v>59</v>
      </c>
      <c r="D19" s="6"/>
      <c r="E19" s="6">
        <v>66188</v>
      </c>
      <c r="F19" s="6"/>
      <c r="G19" s="6"/>
      <c r="H19" s="6"/>
      <c r="I19" s="6">
        <v>66188</v>
      </c>
      <c r="J19" s="6"/>
      <c r="K19" s="6"/>
      <c r="L19" s="6"/>
      <c r="M19" s="63">
        <v>16479.2</v>
      </c>
      <c r="N19" s="42"/>
      <c r="O19" s="42"/>
      <c r="P19" s="42"/>
      <c r="Q19" s="42">
        <v>169.6</v>
      </c>
      <c r="R19" s="42"/>
      <c r="S19" s="6"/>
      <c r="T19" s="6" t="s">
        <v>117</v>
      </c>
      <c r="U19" s="46">
        <f t="shared" si="1"/>
        <v>66188</v>
      </c>
      <c r="V19" s="46">
        <f t="shared" si="2"/>
        <v>16479.2</v>
      </c>
      <c r="W19" s="46">
        <f t="shared" si="3"/>
        <v>24.897564513204813</v>
      </c>
      <c r="X19" s="46"/>
      <c r="Y19" s="29"/>
    </row>
    <row r="20" spans="1:25" ht="21" customHeight="1">
      <c r="A20" s="38"/>
      <c r="B20" s="14" t="s">
        <v>30</v>
      </c>
      <c r="C20" s="39"/>
      <c r="D20" s="53">
        <f>D10+D11+D17+D18+D19</f>
        <v>0</v>
      </c>
      <c r="E20" s="53">
        <f t="shared" ref="E20:S20" si="4">E10+E11+E17+E18+E19</f>
        <v>478067.19999999995</v>
      </c>
      <c r="F20" s="53">
        <f t="shared" si="4"/>
        <v>185524.2</v>
      </c>
      <c r="G20" s="53">
        <f t="shared" si="4"/>
        <v>0</v>
      </c>
      <c r="H20" s="53">
        <f t="shared" si="4"/>
        <v>0</v>
      </c>
      <c r="I20" s="53">
        <f t="shared" si="4"/>
        <v>478067.19999999995</v>
      </c>
      <c r="J20" s="53">
        <f t="shared" si="4"/>
        <v>185524.2</v>
      </c>
      <c r="K20" s="53">
        <f t="shared" si="4"/>
        <v>0</v>
      </c>
      <c r="L20" s="53">
        <f t="shared" si="4"/>
        <v>0</v>
      </c>
      <c r="M20" s="53">
        <f t="shared" si="4"/>
        <v>126711.20000000001</v>
      </c>
      <c r="N20" s="53">
        <f t="shared" si="4"/>
        <v>41357.699999999997</v>
      </c>
      <c r="O20" s="53">
        <f t="shared" si="4"/>
        <v>0</v>
      </c>
      <c r="P20" s="53">
        <f t="shared" si="4"/>
        <v>0</v>
      </c>
      <c r="Q20" s="53">
        <f t="shared" si="4"/>
        <v>83891.200000000012</v>
      </c>
      <c r="R20" s="53">
        <f t="shared" si="4"/>
        <v>38596.600000000006</v>
      </c>
      <c r="S20" s="53">
        <f t="shared" si="4"/>
        <v>0</v>
      </c>
      <c r="T20" s="53"/>
      <c r="U20" s="46">
        <f t="shared" si="1"/>
        <v>663591.39999999991</v>
      </c>
      <c r="V20" s="46">
        <f t="shared" si="2"/>
        <v>168068.90000000002</v>
      </c>
      <c r="W20" s="46">
        <f t="shared" si="3"/>
        <v>25.327166687211445</v>
      </c>
      <c r="X20" s="46"/>
      <c r="Y20" s="29"/>
    </row>
    <row r="21" spans="1:25" s="27" customFormat="1" ht="28.5" customHeight="1">
      <c r="A21" s="5"/>
      <c r="B21" s="22" t="s">
        <v>10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6"/>
      <c r="V21" s="46"/>
      <c r="W21" s="46"/>
      <c r="X21" s="46"/>
      <c r="Y21" s="29"/>
    </row>
    <row r="22" spans="1:25" ht="79.5" customHeight="1">
      <c r="A22" s="8" t="s">
        <v>17</v>
      </c>
      <c r="B22" s="9" t="s">
        <v>81</v>
      </c>
      <c r="C22" s="19" t="s">
        <v>59</v>
      </c>
      <c r="D22" s="6"/>
      <c r="E22" s="52">
        <v>522211.5</v>
      </c>
      <c r="F22" s="6">
        <v>103066.3</v>
      </c>
      <c r="G22" s="6"/>
      <c r="H22" s="6"/>
      <c r="I22" s="52">
        <v>522211.5</v>
      </c>
      <c r="J22" s="6">
        <v>103066.3</v>
      </c>
      <c r="K22" s="6"/>
      <c r="L22" s="6"/>
      <c r="M22" s="63">
        <f>128102.7-15557.4</f>
        <v>112545.3</v>
      </c>
      <c r="N22" s="63">
        <v>31692.9</v>
      </c>
      <c r="O22" s="63"/>
      <c r="P22" s="59"/>
      <c r="Q22" s="63">
        <f>103039.9-373.8</f>
        <v>102666.09999999999</v>
      </c>
      <c r="R22" s="59">
        <v>30366.9</v>
      </c>
      <c r="S22" s="59"/>
      <c r="T22" s="6" t="s">
        <v>117</v>
      </c>
      <c r="U22" s="46">
        <f t="shared" si="1"/>
        <v>625277.80000000005</v>
      </c>
      <c r="V22" s="46">
        <f t="shared" si="2"/>
        <v>144238.20000000001</v>
      </c>
      <c r="W22" s="46">
        <f t="shared" si="3"/>
        <v>23.06785879812141</v>
      </c>
      <c r="X22" s="46"/>
      <c r="Y22" s="29"/>
    </row>
    <row r="23" spans="1:25" ht="33" customHeight="1">
      <c r="A23" s="13" t="s">
        <v>18</v>
      </c>
      <c r="B23" s="11" t="s">
        <v>48</v>
      </c>
      <c r="C23" s="12"/>
      <c r="D23" s="12">
        <f t="shared" ref="D23:S23" si="5">SUM(D24:D27)</f>
        <v>50138.1</v>
      </c>
      <c r="E23" s="12">
        <f t="shared" si="5"/>
        <v>17785.599999999999</v>
      </c>
      <c r="F23" s="12">
        <f t="shared" si="5"/>
        <v>5616.7</v>
      </c>
      <c r="G23" s="12">
        <f t="shared" si="5"/>
        <v>0</v>
      </c>
      <c r="H23" s="12">
        <f t="shared" si="5"/>
        <v>50138.1</v>
      </c>
      <c r="I23" s="12">
        <f t="shared" si="5"/>
        <v>17785.599999999999</v>
      </c>
      <c r="J23" s="12">
        <f t="shared" si="5"/>
        <v>5616.7</v>
      </c>
      <c r="K23" s="12">
        <f t="shared" si="5"/>
        <v>0</v>
      </c>
      <c r="L23" s="12">
        <f t="shared" si="5"/>
        <v>9848.6999999999989</v>
      </c>
      <c r="M23" s="12">
        <f t="shared" si="5"/>
        <v>3992</v>
      </c>
      <c r="N23" s="12">
        <f t="shared" si="5"/>
        <v>1408.7</v>
      </c>
      <c r="O23" s="12">
        <f t="shared" si="5"/>
        <v>0</v>
      </c>
      <c r="P23" s="12">
        <f t="shared" si="5"/>
        <v>9746.2999999999993</v>
      </c>
      <c r="Q23" s="12">
        <f t="shared" si="5"/>
        <v>3557.9000000000005</v>
      </c>
      <c r="R23" s="12">
        <f t="shared" si="5"/>
        <v>1223.3</v>
      </c>
      <c r="S23" s="12">
        <f t="shared" si="5"/>
        <v>0</v>
      </c>
      <c r="T23" s="12"/>
      <c r="U23" s="46">
        <f t="shared" si="1"/>
        <v>73540.399999999994</v>
      </c>
      <c r="V23" s="46">
        <f t="shared" si="2"/>
        <v>15249.4</v>
      </c>
      <c r="W23" s="46">
        <f t="shared" si="3"/>
        <v>20.736085199427798</v>
      </c>
      <c r="X23" s="46"/>
      <c r="Y23" s="29"/>
    </row>
    <row r="24" spans="1:25" ht="52.5" customHeight="1">
      <c r="A24" s="8" t="s">
        <v>133</v>
      </c>
      <c r="B24" s="9" t="s">
        <v>77</v>
      </c>
      <c r="C24" s="19" t="s">
        <v>59</v>
      </c>
      <c r="D24" s="6">
        <v>50138.1</v>
      </c>
      <c r="E24" s="52">
        <v>14141.5</v>
      </c>
      <c r="F24" s="52">
        <v>3383.2</v>
      </c>
      <c r="G24" s="52"/>
      <c r="H24" s="6">
        <v>50138.1</v>
      </c>
      <c r="I24" s="52">
        <v>14141.5</v>
      </c>
      <c r="J24" s="52">
        <v>3383.2</v>
      </c>
      <c r="K24" s="52"/>
      <c r="L24" s="52">
        <f>9857.3-8.6</f>
        <v>9848.6999999999989</v>
      </c>
      <c r="M24" s="63">
        <f>2769.3+8.6</f>
        <v>2777.9</v>
      </c>
      <c r="N24" s="63">
        <v>664.6</v>
      </c>
      <c r="O24" s="6"/>
      <c r="P24" s="62">
        <f>8006.2+1740.1</f>
        <v>9746.2999999999993</v>
      </c>
      <c r="Q24" s="65">
        <f>2184.3+484.8</f>
        <v>2669.1000000000004</v>
      </c>
      <c r="R24" s="63">
        <f>528.5+116.9</f>
        <v>645.4</v>
      </c>
      <c r="S24" s="6"/>
      <c r="T24" s="6" t="s">
        <v>117</v>
      </c>
      <c r="U24" s="46">
        <f t="shared" si="1"/>
        <v>67662.8</v>
      </c>
      <c r="V24" s="46">
        <f t="shared" si="2"/>
        <v>13291.199999999999</v>
      </c>
      <c r="W24" s="46">
        <f t="shared" si="3"/>
        <v>19.643289961396807</v>
      </c>
      <c r="X24" s="46"/>
      <c r="Y24" s="29"/>
    </row>
    <row r="25" spans="1:25" ht="52.5" customHeight="1">
      <c r="A25" s="8" t="s">
        <v>134</v>
      </c>
      <c r="B25" s="9" t="s">
        <v>77</v>
      </c>
      <c r="C25" s="19" t="s">
        <v>59</v>
      </c>
      <c r="D25" s="6"/>
      <c r="E25" s="52"/>
      <c r="F25" s="52">
        <v>0</v>
      </c>
      <c r="G25" s="52"/>
      <c r="H25" s="6"/>
      <c r="I25" s="52"/>
      <c r="J25" s="52">
        <v>0</v>
      </c>
      <c r="K25" s="52"/>
      <c r="L25" s="52"/>
      <c r="M25" s="52"/>
      <c r="N25" s="63">
        <v>0</v>
      </c>
      <c r="O25" s="6"/>
      <c r="P25" s="42"/>
      <c r="Q25" s="64"/>
      <c r="R25" s="63">
        <v>29.4</v>
      </c>
      <c r="S25" s="6"/>
      <c r="T25" s="6" t="s">
        <v>117</v>
      </c>
      <c r="U25" s="46">
        <f t="shared" si="1"/>
        <v>0</v>
      </c>
      <c r="V25" s="46">
        <f t="shared" si="2"/>
        <v>0</v>
      </c>
      <c r="W25" s="46" t="e">
        <f t="shared" si="3"/>
        <v>#DIV/0!</v>
      </c>
      <c r="X25" s="46"/>
      <c r="Y25" s="29"/>
    </row>
    <row r="26" spans="1:25" ht="52.5" customHeight="1">
      <c r="A26" s="8" t="s">
        <v>86</v>
      </c>
      <c r="B26" s="9" t="s">
        <v>114</v>
      </c>
      <c r="C26" s="19" t="s">
        <v>59</v>
      </c>
      <c r="D26" s="6"/>
      <c r="E26" s="52">
        <v>3644.1</v>
      </c>
      <c r="F26" s="52">
        <v>2233.5</v>
      </c>
      <c r="G26" s="52"/>
      <c r="H26" s="6"/>
      <c r="I26" s="52">
        <v>3644.1</v>
      </c>
      <c r="J26" s="52">
        <v>2233.5</v>
      </c>
      <c r="K26" s="52"/>
      <c r="L26" s="52"/>
      <c r="M26" s="63">
        <v>1214.0999999999999</v>
      </c>
      <c r="N26" s="63">
        <v>744.1</v>
      </c>
      <c r="O26" s="6"/>
      <c r="P26" s="42"/>
      <c r="Q26" s="64">
        <v>888.8</v>
      </c>
      <c r="R26" s="59">
        <v>545.79999999999995</v>
      </c>
      <c r="S26" s="6"/>
      <c r="T26" s="6" t="s">
        <v>117</v>
      </c>
      <c r="U26" s="46">
        <f t="shared" si="1"/>
        <v>5877.6</v>
      </c>
      <c r="V26" s="46">
        <f t="shared" si="2"/>
        <v>1958.1999999999998</v>
      </c>
      <c r="W26" s="46">
        <f t="shared" si="3"/>
        <v>33.316319586225667</v>
      </c>
      <c r="X26" s="46"/>
      <c r="Y26" s="29"/>
    </row>
    <row r="27" spans="1:25" ht="52.5" customHeight="1">
      <c r="A27" s="8" t="s">
        <v>110</v>
      </c>
      <c r="B27" s="9" t="s">
        <v>114</v>
      </c>
      <c r="C27" s="19" t="s">
        <v>59</v>
      </c>
      <c r="D27" s="6"/>
      <c r="E27" s="52"/>
      <c r="F27" s="52">
        <v>0</v>
      </c>
      <c r="G27" s="52"/>
      <c r="H27" s="6"/>
      <c r="I27" s="52"/>
      <c r="J27" s="52">
        <v>0</v>
      </c>
      <c r="K27" s="52"/>
      <c r="L27" s="52"/>
      <c r="M27" s="52"/>
      <c r="N27" s="63">
        <v>0</v>
      </c>
      <c r="O27" s="6"/>
      <c r="P27" s="42"/>
      <c r="Q27" s="64"/>
      <c r="R27" s="59">
        <v>2.7</v>
      </c>
      <c r="S27" s="6"/>
      <c r="T27" s="6" t="s">
        <v>117</v>
      </c>
      <c r="U27" s="46">
        <f t="shared" si="1"/>
        <v>0</v>
      </c>
      <c r="V27" s="46">
        <f t="shared" si="2"/>
        <v>0</v>
      </c>
      <c r="W27" s="46" t="e">
        <f t="shared" si="3"/>
        <v>#DIV/0!</v>
      </c>
      <c r="X27" s="46"/>
      <c r="Y27" s="29"/>
    </row>
    <row r="28" spans="1:25" ht="43.5" customHeight="1">
      <c r="A28" s="13" t="s">
        <v>19</v>
      </c>
      <c r="B28" s="11" t="s">
        <v>70</v>
      </c>
      <c r="C28" s="21" t="s">
        <v>59</v>
      </c>
      <c r="D28" s="12">
        <f t="shared" ref="D28:S28" si="6">SUM(D29:D33)</f>
        <v>0</v>
      </c>
      <c r="E28" s="12">
        <f t="shared" si="6"/>
        <v>0</v>
      </c>
      <c r="F28" s="12">
        <f t="shared" si="6"/>
        <v>44651.3</v>
      </c>
      <c r="G28" s="12">
        <f t="shared" si="6"/>
        <v>0</v>
      </c>
      <c r="H28" s="12">
        <f t="shared" si="6"/>
        <v>0</v>
      </c>
      <c r="I28" s="12">
        <f t="shared" si="6"/>
        <v>0</v>
      </c>
      <c r="J28" s="12">
        <f t="shared" si="6"/>
        <v>44651.3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7371.9</v>
      </c>
      <c r="O28" s="66">
        <f t="shared" si="6"/>
        <v>0</v>
      </c>
      <c r="P28" s="12">
        <f t="shared" si="6"/>
        <v>0</v>
      </c>
      <c r="Q28" s="12">
        <f t="shared" si="6"/>
        <v>0</v>
      </c>
      <c r="R28" s="12">
        <f t="shared" si="6"/>
        <v>5720</v>
      </c>
      <c r="S28" s="12">
        <f t="shared" si="6"/>
        <v>0</v>
      </c>
      <c r="T28" s="12"/>
      <c r="U28" s="46">
        <f t="shared" si="1"/>
        <v>44651.3</v>
      </c>
      <c r="V28" s="46">
        <f t="shared" si="2"/>
        <v>7371.9</v>
      </c>
      <c r="W28" s="46">
        <f t="shared" si="3"/>
        <v>16.509933641349747</v>
      </c>
      <c r="X28" s="46"/>
      <c r="Y28" s="29"/>
    </row>
    <row r="29" spans="1:25" ht="117.75" customHeight="1">
      <c r="A29" s="8" t="s">
        <v>32</v>
      </c>
      <c r="B29" s="9" t="s">
        <v>82</v>
      </c>
      <c r="C29" s="19" t="s">
        <v>59</v>
      </c>
      <c r="D29" s="6"/>
      <c r="E29" s="6"/>
      <c r="F29" s="6">
        <v>4853.1000000000004</v>
      </c>
      <c r="G29" s="6"/>
      <c r="H29" s="6"/>
      <c r="I29" s="6"/>
      <c r="J29" s="6">
        <v>4853.1000000000004</v>
      </c>
      <c r="K29" s="6"/>
      <c r="L29" s="42"/>
      <c r="M29" s="42"/>
      <c r="N29" s="62">
        <v>1028.7</v>
      </c>
      <c r="O29" s="42"/>
      <c r="P29" s="42"/>
      <c r="Q29" s="42"/>
      <c r="R29" s="42">
        <v>510.1</v>
      </c>
      <c r="S29" s="6"/>
      <c r="T29" s="6" t="s">
        <v>117</v>
      </c>
      <c r="U29" s="46">
        <f t="shared" si="1"/>
        <v>4853.1000000000004</v>
      </c>
      <c r="V29" s="46">
        <f t="shared" si="2"/>
        <v>1028.7</v>
      </c>
      <c r="W29" s="46">
        <f t="shared" si="3"/>
        <v>21.196760833281818</v>
      </c>
      <c r="X29" s="46"/>
      <c r="Y29" s="29"/>
    </row>
    <row r="30" spans="1:25" ht="63.75" customHeight="1">
      <c r="A30" s="8" t="s">
        <v>79</v>
      </c>
      <c r="B30" s="9" t="s">
        <v>123</v>
      </c>
      <c r="C30" s="19" t="s">
        <v>59</v>
      </c>
      <c r="D30" s="6"/>
      <c r="E30" s="6"/>
      <c r="F30" s="6">
        <v>23919.9</v>
      </c>
      <c r="G30" s="6"/>
      <c r="H30" s="6"/>
      <c r="I30" s="6"/>
      <c r="J30" s="6">
        <v>23919.9</v>
      </c>
      <c r="K30" s="6"/>
      <c r="L30" s="42"/>
      <c r="M30" s="42"/>
      <c r="N30" s="62">
        <v>5498</v>
      </c>
      <c r="O30" s="42"/>
      <c r="P30" s="42"/>
      <c r="Q30" s="42"/>
      <c r="R30" s="42">
        <v>4563.1000000000004</v>
      </c>
      <c r="S30" s="6"/>
      <c r="T30" s="6" t="s">
        <v>117</v>
      </c>
      <c r="U30" s="46">
        <f t="shared" si="1"/>
        <v>23919.9</v>
      </c>
      <c r="V30" s="46">
        <f t="shared" si="2"/>
        <v>5498</v>
      </c>
      <c r="W30" s="46">
        <f t="shared" si="3"/>
        <v>22.985045924105034</v>
      </c>
      <c r="X30" s="46"/>
      <c r="Y30" s="29"/>
    </row>
    <row r="31" spans="1:25" ht="33" customHeight="1">
      <c r="A31" s="8" t="s">
        <v>65</v>
      </c>
      <c r="B31" s="9" t="s">
        <v>6</v>
      </c>
      <c r="C31" s="19" t="s">
        <v>59</v>
      </c>
      <c r="D31" s="6"/>
      <c r="E31" s="6"/>
      <c r="F31" s="6">
        <v>5200.3999999999996</v>
      </c>
      <c r="G31" s="6"/>
      <c r="H31" s="6"/>
      <c r="I31" s="6"/>
      <c r="J31" s="6">
        <v>5200.3999999999996</v>
      </c>
      <c r="K31" s="6"/>
      <c r="L31" s="42"/>
      <c r="M31" s="42"/>
      <c r="N31" s="62">
        <v>830.7</v>
      </c>
      <c r="O31" s="42"/>
      <c r="P31" s="42"/>
      <c r="Q31" s="42"/>
      <c r="R31" s="42">
        <v>633.4</v>
      </c>
      <c r="S31" s="6"/>
      <c r="T31" s="6" t="s">
        <v>117</v>
      </c>
      <c r="U31" s="46">
        <f t="shared" si="1"/>
        <v>5200.3999999999996</v>
      </c>
      <c r="V31" s="46">
        <f t="shared" si="2"/>
        <v>830.7</v>
      </c>
      <c r="W31" s="46">
        <f t="shared" si="3"/>
        <v>15.973771248365512</v>
      </c>
      <c r="X31" s="46"/>
      <c r="Y31" s="29"/>
    </row>
    <row r="32" spans="1:25" ht="45.75" customHeight="1">
      <c r="A32" s="8" t="s">
        <v>76</v>
      </c>
      <c r="B32" s="9" t="s">
        <v>7</v>
      </c>
      <c r="C32" s="19" t="s">
        <v>59</v>
      </c>
      <c r="D32" s="6"/>
      <c r="E32" s="6"/>
      <c r="F32" s="6">
        <v>192.2</v>
      </c>
      <c r="G32" s="6"/>
      <c r="H32" s="6"/>
      <c r="I32" s="6"/>
      <c r="J32" s="6">
        <v>192.2</v>
      </c>
      <c r="K32" s="6"/>
      <c r="L32" s="42"/>
      <c r="M32" s="42"/>
      <c r="N32" s="63">
        <v>14.5</v>
      </c>
      <c r="O32" s="62"/>
      <c r="P32" s="42"/>
      <c r="Q32" s="42"/>
      <c r="R32" s="42">
        <v>13.4</v>
      </c>
      <c r="S32" s="6"/>
      <c r="T32" s="6" t="s">
        <v>117</v>
      </c>
      <c r="U32" s="46">
        <f t="shared" si="1"/>
        <v>192.2</v>
      </c>
      <c r="V32" s="46">
        <f t="shared" si="2"/>
        <v>14.5</v>
      </c>
      <c r="W32" s="46">
        <f t="shared" si="3"/>
        <v>7.5442247658688872</v>
      </c>
      <c r="X32" s="46"/>
      <c r="Y32" s="29"/>
    </row>
    <row r="33" spans="1:25" ht="51" customHeight="1">
      <c r="A33" s="8" t="s">
        <v>135</v>
      </c>
      <c r="B33" s="35" t="s">
        <v>109</v>
      </c>
      <c r="C33" s="19" t="s">
        <v>59</v>
      </c>
      <c r="D33" s="6"/>
      <c r="E33" s="6"/>
      <c r="F33" s="6">
        <v>10485.700000000001</v>
      </c>
      <c r="G33" s="6"/>
      <c r="H33" s="6"/>
      <c r="I33" s="6"/>
      <c r="J33" s="6">
        <v>10485.700000000001</v>
      </c>
      <c r="K33" s="6"/>
      <c r="L33" s="42"/>
      <c r="M33" s="42"/>
      <c r="N33" s="62">
        <v>0</v>
      </c>
      <c r="O33" s="42"/>
      <c r="P33" s="42"/>
      <c r="Q33" s="42"/>
      <c r="R33" s="42">
        <v>0</v>
      </c>
      <c r="S33" s="6"/>
      <c r="T33" s="6" t="s">
        <v>117</v>
      </c>
      <c r="U33" s="46">
        <f t="shared" si="1"/>
        <v>10485.700000000001</v>
      </c>
      <c r="V33" s="46">
        <f t="shared" si="2"/>
        <v>0</v>
      </c>
      <c r="W33" s="46">
        <f t="shared" si="3"/>
        <v>0</v>
      </c>
      <c r="X33" s="46"/>
      <c r="Y33" s="29"/>
    </row>
    <row r="34" spans="1:25" ht="67.5" customHeight="1">
      <c r="A34" s="8" t="s">
        <v>20</v>
      </c>
      <c r="B34" s="35" t="s">
        <v>39</v>
      </c>
      <c r="C34" s="19" t="s">
        <v>59</v>
      </c>
      <c r="D34" s="6"/>
      <c r="E34" s="6">
        <v>565</v>
      </c>
      <c r="F34" s="6"/>
      <c r="G34" s="6"/>
      <c r="H34" s="6"/>
      <c r="I34" s="6">
        <v>565</v>
      </c>
      <c r="J34" s="6"/>
      <c r="K34" s="6"/>
      <c r="L34" s="42"/>
      <c r="M34" s="62">
        <v>35.200000000000003</v>
      </c>
      <c r="N34" s="62"/>
      <c r="O34" s="62"/>
      <c r="P34" s="62"/>
      <c r="Q34" s="62">
        <f>M34</f>
        <v>35.200000000000003</v>
      </c>
      <c r="R34" s="42"/>
      <c r="S34" s="6"/>
      <c r="T34" s="6" t="s">
        <v>117</v>
      </c>
      <c r="U34" s="46">
        <f t="shared" si="1"/>
        <v>565</v>
      </c>
      <c r="V34" s="46">
        <f t="shared" si="2"/>
        <v>35.200000000000003</v>
      </c>
      <c r="W34" s="46">
        <f t="shared" si="3"/>
        <v>6.2300884955752212</v>
      </c>
      <c r="X34" s="46"/>
      <c r="Y34" s="29"/>
    </row>
    <row r="35" spans="1:25" ht="125.25" customHeight="1">
      <c r="A35" s="8" t="s">
        <v>61</v>
      </c>
      <c r="B35" s="35" t="s">
        <v>47</v>
      </c>
      <c r="C35" s="19" t="s">
        <v>59</v>
      </c>
      <c r="D35" s="6"/>
      <c r="E35" s="6">
        <v>3875</v>
      </c>
      <c r="F35" s="6"/>
      <c r="G35" s="6"/>
      <c r="H35" s="6"/>
      <c r="I35" s="6">
        <v>3875</v>
      </c>
      <c r="J35" s="6"/>
      <c r="K35" s="6"/>
      <c r="L35" s="42"/>
      <c r="M35" s="59">
        <v>0</v>
      </c>
      <c r="N35" s="42"/>
      <c r="O35" s="42"/>
      <c r="P35" s="42"/>
      <c r="Q35" s="42">
        <v>0</v>
      </c>
      <c r="R35" s="42"/>
      <c r="S35" s="6"/>
      <c r="T35" s="6" t="s">
        <v>117</v>
      </c>
      <c r="U35" s="46">
        <f t="shared" si="1"/>
        <v>3875</v>
      </c>
      <c r="V35" s="46">
        <f t="shared" si="2"/>
        <v>0</v>
      </c>
      <c r="W35" s="46">
        <f t="shared" si="3"/>
        <v>0</v>
      </c>
      <c r="X35" s="46"/>
      <c r="Y35" s="29"/>
    </row>
    <row r="36" spans="1:25" ht="130.5" customHeight="1">
      <c r="A36" s="8" t="s">
        <v>38</v>
      </c>
      <c r="B36" s="35" t="s">
        <v>87</v>
      </c>
      <c r="C36" s="19" t="s">
        <v>59</v>
      </c>
      <c r="D36" s="6"/>
      <c r="E36" s="6">
        <v>4760.8999999999996</v>
      </c>
      <c r="F36" s="6"/>
      <c r="G36" s="6"/>
      <c r="H36" s="6"/>
      <c r="I36" s="6">
        <v>4760.8999999999996</v>
      </c>
      <c r="J36" s="6"/>
      <c r="K36" s="6"/>
      <c r="L36" s="42"/>
      <c r="M36" s="63">
        <v>2860.5</v>
      </c>
      <c r="N36" s="6"/>
      <c r="O36" s="59"/>
      <c r="P36" s="59"/>
      <c r="Q36" s="59">
        <v>1696.3</v>
      </c>
      <c r="R36" s="42"/>
      <c r="S36" s="6"/>
      <c r="T36" s="6" t="s">
        <v>117</v>
      </c>
      <c r="U36" s="46">
        <f t="shared" si="1"/>
        <v>4760.8999999999996</v>
      </c>
      <c r="V36" s="46">
        <f t="shared" si="2"/>
        <v>2860.5</v>
      </c>
      <c r="W36" s="46">
        <f t="shared" si="3"/>
        <v>60.083177550463148</v>
      </c>
      <c r="X36" s="46"/>
      <c r="Y36" s="29"/>
    </row>
    <row r="37" spans="1:25" ht="62.25" customHeight="1">
      <c r="A37" s="8" t="s">
        <v>40</v>
      </c>
      <c r="B37" s="35" t="s">
        <v>43</v>
      </c>
      <c r="C37" s="19" t="s">
        <v>59</v>
      </c>
      <c r="D37" s="6"/>
      <c r="E37" s="6">
        <v>2085.1</v>
      </c>
      <c r="F37" s="6"/>
      <c r="G37" s="6"/>
      <c r="H37" s="6"/>
      <c r="I37" s="6">
        <v>2085.1</v>
      </c>
      <c r="J37" s="6"/>
      <c r="K37" s="6"/>
      <c r="L37" s="6"/>
      <c r="M37" s="62">
        <v>471.5</v>
      </c>
      <c r="N37" s="6"/>
      <c r="O37" s="42"/>
      <c r="P37" s="42"/>
      <c r="Q37" s="42">
        <f>147.5+12.7</f>
        <v>160.19999999999999</v>
      </c>
      <c r="R37" s="42"/>
      <c r="S37" s="6"/>
      <c r="T37" s="6" t="s">
        <v>117</v>
      </c>
      <c r="U37" s="46">
        <f t="shared" si="1"/>
        <v>2085.1</v>
      </c>
      <c r="V37" s="46">
        <f t="shared" si="2"/>
        <v>471.5</v>
      </c>
      <c r="W37" s="46">
        <f t="shared" si="3"/>
        <v>22.612824324972426</v>
      </c>
      <c r="X37" s="46"/>
      <c r="Y37" s="29"/>
    </row>
    <row r="38" spans="1:25" ht="94.5" customHeight="1">
      <c r="A38" s="8" t="s">
        <v>41</v>
      </c>
      <c r="B38" s="35" t="s">
        <v>75</v>
      </c>
      <c r="C38" s="19" t="s">
        <v>59</v>
      </c>
      <c r="D38" s="6"/>
      <c r="E38" s="52">
        <v>0</v>
      </c>
      <c r="F38" s="52"/>
      <c r="G38" s="52"/>
      <c r="H38" s="6"/>
      <c r="I38" s="52">
        <v>0</v>
      </c>
      <c r="J38" s="52"/>
      <c r="K38" s="52"/>
      <c r="L38" s="52"/>
      <c r="M38" s="59">
        <v>0</v>
      </c>
      <c r="N38" s="42"/>
      <c r="O38" s="42"/>
      <c r="P38" s="42"/>
      <c r="Q38" s="42">
        <v>0</v>
      </c>
      <c r="R38" s="42"/>
      <c r="S38" s="6"/>
      <c r="T38" s="6" t="s">
        <v>117</v>
      </c>
      <c r="U38" s="46">
        <f t="shared" si="1"/>
        <v>0</v>
      </c>
      <c r="V38" s="46">
        <f t="shared" si="2"/>
        <v>0</v>
      </c>
      <c r="W38" s="46" t="e">
        <f t="shared" si="3"/>
        <v>#DIV/0!</v>
      </c>
      <c r="X38" s="46"/>
      <c r="Y38" s="29"/>
    </row>
    <row r="39" spans="1:25" ht="94.5" customHeight="1">
      <c r="A39" s="8" t="s">
        <v>42</v>
      </c>
      <c r="B39" s="35" t="s">
        <v>78</v>
      </c>
      <c r="C39" s="19" t="s">
        <v>59</v>
      </c>
      <c r="D39" s="6">
        <v>42445.2</v>
      </c>
      <c r="E39" s="52"/>
      <c r="F39" s="52"/>
      <c r="G39" s="52"/>
      <c r="H39" s="6">
        <v>42445.2</v>
      </c>
      <c r="I39" s="52"/>
      <c r="J39" s="52"/>
      <c r="K39" s="52"/>
      <c r="L39" s="59">
        <v>11112.6</v>
      </c>
      <c r="M39" s="6"/>
      <c r="N39" s="42"/>
      <c r="O39" s="42"/>
      <c r="P39" s="42">
        <v>9792.7000000000007</v>
      </c>
      <c r="Q39" s="42"/>
      <c r="R39" s="42"/>
      <c r="S39" s="6"/>
      <c r="T39" s="6" t="s">
        <v>117</v>
      </c>
      <c r="U39" s="46">
        <f t="shared" si="1"/>
        <v>42445.2</v>
      </c>
      <c r="V39" s="46">
        <f t="shared" si="2"/>
        <v>11112.6</v>
      </c>
      <c r="W39" s="46">
        <f t="shared" si="3"/>
        <v>26.181052274462129</v>
      </c>
      <c r="X39" s="46"/>
      <c r="Y39" s="29"/>
    </row>
    <row r="40" spans="1:25" ht="94.5" customHeight="1">
      <c r="A40" s="8" t="s">
        <v>125</v>
      </c>
      <c r="B40" s="35" t="s">
        <v>116</v>
      </c>
      <c r="C40" s="19" t="s">
        <v>59</v>
      </c>
      <c r="D40" s="6"/>
      <c r="E40" s="52">
        <v>2256.8000000000002</v>
      </c>
      <c r="F40" s="52">
        <v>744.1</v>
      </c>
      <c r="G40" s="52"/>
      <c r="H40" s="6"/>
      <c r="I40" s="52">
        <v>2256.8000000000002</v>
      </c>
      <c r="J40" s="52">
        <v>744.1</v>
      </c>
      <c r="K40" s="52"/>
      <c r="L40" s="59"/>
      <c r="M40" s="62">
        <v>565.79999999999995</v>
      </c>
      <c r="N40" s="42">
        <v>179.6</v>
      </c>
      <c r="O40" s="42"/>
      <c r="P40" s="42"/>
      <c r="Q40" s="42">
        <v>375</v>
      </c>
      <c r="R40" s="42">
        <v>91.3</v>
      </c>
      <c r="S40" s="6"/>
      <c r="T40" s="6" t="s">
        <v>117</v>
      </c>
      <c r="U40" s="46">
        <f t="shared" si="1"/>
        <v>3000.9</v>
      </c>
      <c r="V40" s="46">
        <f t="shared" si="2"/>
        <v>745.4</v>
      </c>
      <c r="W40" s="46">
        <f t="shared" si="3"/>
        <v>24.839214902196005</v>
      </c>
      <c r="X40" s="46"/>
      <c r="Y40" s="29"/>
    </row>
    <row r="41" spans="1:25" ht="409.6" customHeight="1">
      <c r="A41" s="8" t="s">
        <v>126</v>
      </c>
      <c r="B41" s="35" t="s">
        <v>124</v>
      </c>
      <c r="C41" s="19" t="s">
        <v>59</v>
      </c>
      <c r="D41" s="6"/>
      <c r="E41" s="52">
        <v>86539.5</v>
      </c>
      <c r="F41" s="52"/>
      <c r="G41" s="52"/>
      <c r="H41" s="6"/>
      <c r="I41" s="52">
        <v>86539.5</v>
      </c>
      <c r="J41" s="52"/>
      <c r="K41" s="52"/>
      <c r="L41" s="59"/>
      <c r="M41" s="62">
        <v>15557.4</v>
      </c>
      <c r="N41" s="42"/>
      <c r="O41" s="42"/>
      <c r="P41" s="42"/>
      <c r="Q41" s="42">
        <v>373.8</v>
      </c>
      <c r="R41" s="42"/>
      <c r="S41" s="6"/>
      <c r="T41" s="6" t="s">
        <v>117</v>
      </c>
      <c r="U41" s="46">
        <f t="shared" si="1"/>
        <v>86539.5</v>
      </c>
      <c r="V41" s="46">
        <f t="shared" si="2"/>
        <v>15557.4</v>
      </c>
      <c r="W41" s="46">
        <f t="shared" si="3"/>
        <v>17.977224273308721</v>
      </c>
      <c r="X41" s="46"/>
      <c r="Y41" s="29"/>
    </row>
    <row r="42" spans="1:25" ht="120.75" customHeight="1">
      <c r="A42" s="8" t="s">
        <v>128</v>
      </c>
      <c r="B42" s="35" t="s">
        <v>127</v>
      </c>
      <c r="C42" s="19" t="s">
        <v>59</v>
      </c>
      <c r="D42" s="6"/>
      <c r="E42" s="52"/>
      <c r="F42" s="52">
        <v>1715.9</v>
      </c>
      <c r="G42" s="52"/>
      <c r="H42" s="6"/>
      <c r="I42" s="52"/>
      <c r="J42" s="52">
        <v>1715.9</v>
      </c>
      <c r="K42" s="52"/>
      <c r="L42" s="59"/>
      <c r="M42" s="6"/>
      <c r="N42" s="42">
        <v>357.9</v>
      </c>
      <c r="O42" s="42"/>
      <c r="P42" s="42"/>
      <c r="Q42" s="42"/>
      <c r="R42" s="42">
        <v>157.80000000000001</v>
      </c>
      <c r="S42" s="6"/>
      <c r="T42" s="6" t="s">
        <v>117</v>
      </c>
      <c r="U42" s="46">
        <f t="shared" si="1"/>
        <v>1715.9</v>
      </c>
      <c r="V42" s="46">
        <f t="shared" si="2"/>
        <v>357.9</v>
      </c>
      <c r="W42" s="46">
        <f t="shared" si="3"/>
        <v>20.857858849583309</v>
      </c>
      <c r="X42" s="46"/>
      <c r="Y42" s="29"/>
    </row>
    <row r="43" spans="1:25" ht="21" customHeight="1">
      <c r="A43" s="38"/>
      <c r="B43" s="14" t="s">
        <v>30</v>
      </c>
      <c r="C43" s="39"/>
      <c r="D43" s="53">
        <f t="shared" ref="D43:T43" si="7">D22+D23+D28+D34+D35+D36+D37+D38+D39+D40+D41+D42</f>
        <v>92583.299999999988</v>
      </c>
      <c r="E43" s="53">
        <f t="shared" si="7"/>
        <v>640079.4</v>
      </c>
      <c r="F43" s="53">
        <f t="shared" si="7"/>
        <v>155794.29999999999</v>
      </c>
      <c r="G43" s="53">
        <f t="shared" si="7"/>
        <v>0</v>
      </c>
      <c r="H43" s="53">
        <f t="shared" si="7"/>
        <v>92583.299999999988</v>
      </c>
      <c r="I43" s="53">
        <f t="shared" si="7"/>
        <v>640079.4</v>
      </c>
      <c r="J43" s="53">
        <f t="shared" si="7"/>
        <v>155794.29999999999</v>
      </c>
      <c r="K43" s="53">
        <f t="shared" si="7"/>
        <v>0</v>
      </c>
      <c r="L43" s="53">
        <f t="shared" si="7"/>
        <v>20961.3</v>
      </c>
      <c r="M43" s="53">
        <f t="shared" si="7"/>
        <v>136027.70000000001</v>
      </c>
      <c r="N43" s="53">
        <f t="shared" si="7"/>
        <v>41011</v>
      </c>
      <c r="O43" s="53">
        <f t="shared" si="7"/>
        <v>0</v>
      </c>
      <c r="P43" s="53">
        <f t="shared" si="7"/>
        <v>19539</v>
      </c>
      <c r="Q43" s="53">
        <f t="shared" si="7"/>
        <v>108864.49999999999</v>
      </c>
      <c r="R43" s="53">
        <f t="shared" si="7"/>
        <v>37559.300000000003</v>
      </c>
      <c r="S43" s="53">
        <f t="shared" si="7"/>
        <v>0</v>
      </c>
      <c r="T43" s="53"/>
      <c r="U43" s="46">
        <f t="shared" si="1"/>
        <v>888457</v>
      </c>
      <c r="V43" s="46">
        <f t="shared" si="2"/>
        <v>198000</v>
      </c>
      <c r="W43" s="46">
        <f t="shared" si="3"/>
        <v>22.28582812674108</v>
      </c>
      <c r="X43" s="46"/>
      <c r="Y43" s="29"/>
    </row>
    <row r="44" spans="1:25" s="27" customFormat="1" ht="32.25" customHeight="1">
      <c r="A44" s="5"/>
      <c r="B44" s="22" t="s">
        <v>11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6" t="s">
        <v>117</v>
      </c>
      <c r="U44" s="46"/>
      <c r="V44" s="46"/>
      <c r="W44" s="46"/>
      <c r="X44" s="46"/>
      <c r="Y44" s="29"/>
    </row>
    <row r="45" spans="1:25" ht="32.25" customHeight="1">
      <c r="A45" s="13" t="s">
        <v>21</v>
      </c>
      <c r="B45" s="11" t="s">
        <v>12</v>
      </c>
      <c r="C45" s="12"/>
      <c r="D45" s="12">
        <f>SUM(D46)</f>
        <v>0</v>
      </c>
      <c r="E45" s="12">
        <f t="shared" ref="E45:T45" si="8">SUM(E46)</f>
        <v>0</v>
      </c>
      <c r="F45" s="12">
        <f t="shared" si="8"/>
        <v>78229.3</v>
      </c>
      <c r="G45" s="12">
        <f t="shared" si="8"/>
        <v>0</v>
      </c>
      <c r="H45" s="12">
        <f>SUM(H46)</f>
        <v>0</v>
      </c>
      <c r="I45" s="12">
        <f t="shared" si="8"/>
        <v>0</v>
      </c>
      <c r="J45" s="12">
        <f t="shared" si="8"/>
        <v>78229.3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14289.9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13870.5</v>
      </c>
      <c r="S45" s="12">
        <f t="shared" si="8"/>
        <v>0</v>
      </c>
      <c r="T45" s="12"/>
      <c r="U45" s="46">
        <f t="shared" si="1"/>
        <v>78229.3</v>
      </c>
      <c r="V45" s="46">
        <f t="shared" si="2"/>
        <v>14289.9</v>
      </c>
      <c r="W45" s="46">
        <f t="shared" si="3"/>
        <v>18.266685244531139</v>
      </c>
      <c r="X45" s="46"/>
      <c r="Y45" s="29"/>
    </row>
    <row r="46" spans="1:25" ht="37.700000000000003" customHeight="1">
      <c r="A46" s="8" t="s">
        <v>22</v>
      </c>
      <c r="B46" s="24" t="s">
        <v>13</v>
      </c>
      <c r="C46" s="19" t="s">
        <v>59</v>
      </c>
      <c r="D46" s="6"/>
      <c r="E46" s="6"/>
      <c r="F46" s="6">
        <v>78229.3</v>
      </c>
      <c r="G46" s="6"/>
      <c r="H46" s="6"/>
      <c r="I46" s="6"/>
      <c r="J46" s="6">
        <v>78229.3</v>
      </c>
      <c r="K46" s="6"/>
      <c r="L46" s="6"/>
      <c r="M46" s="42"/>
      <c r="N46" s="42">
        <v>14289.9</v>
      </c>
      <c r="O46" s="42"/>
      <c r="P46" s="42"/>
      <c r="Q46" s="42"/>
      <c r="R46" s="42">
        <v>13870.5</v>
      </c>
      <c r="S46" s="6"/>
      <c r="T46" s="6" t="s">
        <v>117</v>
      </c>
      <c r="U46" s="46">
        <f t="shared" si="1"/>
        <v>78229.3</v>
      </c>
      <c r="V46" s="46">
        <f t="shared" si="2"/>
        <v>14289.9</v>
      </c>
      <c r="W46" s="46">
        <f t="shared" si="3"/>
        <v>18.266685244531139</v>
      </c>
      <c r="X46" s="46"/>
      <c r="Y46" s="29"/>
    </row>
    <row r="47" spans="1:25" ht="42.75" customHeight="1">
      <c r="A47" s="13" t="s">
        <v>23</v>
      </c>
      <c r="B47" s="11" t="s">
        <v>70</v>
      </c>
      <c r="C47" s="12"/>
      <c r="D47" s="12">
        <f t="shared" ref="D47:T47" si="9">SUM(D48:D51)</f>
        <v>0</v>
      </c>
      <c r="E47" s="12">
        <f t="shared" si="9"/>
        <v>0</v>
      </c>
      <c r="F47" s="12">
        <f t="shared" si="9"/>
        <v>24454.9</v>
      </c>
      <c r="G47" s="12">
        <f t="shared" si="9"/>
        <v>0</v>
      </c>
      <c r="H47" s="12">
        <f t="shared" si="9"/>
        <v>0</v>
      </c>
      <c r="I47" s="12">
        <f t="shared" si="9"/>
        <v>0</v>
      </c>
      <c r="J47" s="12">
        <f t="shared" si="9"/>
        <v>24454.9</v>
      </c>
      <c r="K47" s="12">
        <f t="shared" si="9"/>
        <v>0</v>
      </c>
      <c r="L47" s="12">
        <f t="shared" si="9"/>
        <v>0</v>
      </c>
      <c r="M47" s="12">
        <f t="shared" si="9"/>
        <v>0</v>
      </c>
      <c r="N47" s="12">
        <f t="shared" si="9"/>
        <v>3909.4</v>
      </c>
      <c r="O47" s="12">
        <f t="shared" si="9"/>
        <v>0</v>
      </c>
      <c r="P47" s="12">
        <f t="shared" si="9"/>
        <v>0</v>
      </c>
      <c r="Q47" s="12">
        <f t="shared" si="9"/>
        <v>0</v>
      </c>
      <c r="R47" s="12">
        <f t="shared" si="9"/>
        <v>3864.5</v>
      </c>
      <c r="S47" s="12">
        <f t="shared" si="9"/>
        <v>0</v>
      </c>
      <c r="T47" s="12"/>
      <c r="U47" s="46">
        <f t="shared" si="1"/>
        <v>24454.9</v>
      </c>
      <c r="V47" s="46">
        <f t="shared" si="2"/>
        <v>3909.4</v>
      </c>
      <c r="W47" s="46">
        <f t="shared" si="3"/>
        <v>15.986162282405569</v>
      </c>
      <c r="X47" s="46"/>
      <c r="Y47" s="29"/>
    </row>
    <row r="48" spans="1:25" ht="45.2" customHeight="1">
      <c r="A48" s="8" t="s">
        <v>33</v>
      </c>
      <c r="B48" s="9" t="s">
        <v>14</v>
      </c>
      <c r="C48" s="19" t="s">
        <v>59</v>
      </c>
      <c r="D48" s="6"/>
      <c r="E48" s="6"/>
      <c r="F48" s="6">
        <v>5032.6000000000004</v>
      </c>
      <c r="G48" s="6"/>
      <c r="H48" s="6"/>
      <c r="I48" s="6"/>
      <c r="J48" s="6">
        <v>5032.6000000000004</v>
      </c>
      <c r="K48" s="6"/>
      <c r="L48" s="6"/>
      <c r="M48" s="42"/>
      <c r="N48" s="59">
        <v>839</v>
      </c>
      <c r="O48" s="42"/>
      <c r="P48" s="42"/>
      <c r="Q48" s="42"/>
      <c r="R48" s="59">
        <v>692</v>
      </c>
      <c r="S48" s="42"/>
      <c r="T48" s="6" t="s">
        <v>117</v>
      </c>
      <c r="U48" s="46">
        <f t="shared" si="1"/>
        <v>5032.6000000000004</v>
      </c>
      <c r="V48" s="46">
        <f t="shared" si="2"/>
        <v>839</v>
      </c>
      <c r="W48" s="46">
        <f t="shared" si="3"/>
        <v>16.67130310376346</v>
      </c>
      <c r="X48" s="46"/>
      <c r="Y48" s="29"/>
    </row>
    <row r="49" spans="1:25" ht="45.2" customHeight="1">
      <c r="A49" s="8" t="s">
        <v>45</v>
      </c>
      <c r="B49" s="9" t="s">
        <v>6</v>
      </c>
      <c r="C49" s="19" t="s">
        <v>59</v>
      </c>
      <c r="D49" s="6"/>
      <c r="E49" s="6"/>
      <c r="F49" s="6">
        <v>386.7</v>
      </c>
      <c r="G49" s="52"/>
      <c r="H49" s="6"/>
      <c r="I49" s="6"/>
      <c r="J49" s="6">
        <v>386.7</v>
      </c>
      <c r="K49" s="52"/>
      <c r="L49" s="6"/>
      <c r="M49" s="42"/>
      <c r="N49" s="59">
        <v>64.400000000000006</v>
      </c>
      <c r="O49" s="42"/>
      <c r="P49" s="42"/>
      <c r="Q49" s="42"/>
      <c r="R49" s="42">
        <v>46.9</v>
      </c>
      <c r="S49" s="42"/>
      <c r="T49" s="6" t="s">
        <v>117</v>
      </c>
      <c r="U49" s="46">
        <f t="shared" si="1"/>
        <v>386.7</v>
      </c>
      <c r="V49" s="46">
        <f t="shared" si="2"/>
        <v>64.400000000000006</v>
      </c>
      <c r="W49" s="46">
        <f t="shared" si="3"/>
        <v>16.65373674683217</v>
      </c>
      <c r="X49" s="46"/>
      <c r="Y49" s="29"/>
    </row>
    <row r="50" spans="1:25" ht="39" customHeight="1">
      <c r="A50" s="8" t="s">
        <v>46</v>
      </c>
      <c r="B50" s="9" t="s">
        <v>7</v>
      </c>
      <c r="C50" s="19" t="s">
        <v>59</v>
      </c>
      <c r="D50" s="6"/>
      <c r="E50" s="6"/>
      <c r="F50" s="6">
        <v>28.1</v>
      </c>
      <c r="G50" s="6"/>
      <c r="H50" s="6"/>
      <c r="I50" s="6"/>
      <c r="J50" s="6">
        <v>28.1</v>
      </c>
      <c r="K50" s="6"/>
      <c r="L50" s="6"/>
      <c r="M50" s="42"/>
      <c r="N50" s="42">
        <v>4.7</v>
      </c>
      <c r="O50" s="42"/>
      <c r="P50" s="42"/>
      <c r="Q50" s="42"/>
      <c r="R50" s="42">
        <v>1.7</v>
      </c>
      <c r="S50" s="42"/>
      <c r="T50" s="6" t="s">
        <v>117</v>
      </c>
      <c r="U50" s="46">
        <f t="shared" si="1"/>
        <v>28.1</v>
      </c>
      <c r="V50" s="46">
        <f t="shared" si="2"/>
        <v>4.7</v>
      </c>
      <c r="W50" s="46">
        <f t="shared" si="3"/>
        <v>16.72597864768683</v>
      </c>
      <c r="X50" s="46"/>
      <c r="Y50" s="29"/>
    </row>
    <row r="51" spans="1:25" ht="52.5" customHeight="1">
      <c r="A51" s="8" t="s">
        <v>90</v>
      </c>
      <c r="B51" s="9" t="s">
        <v>108</v>
      </c>
      <c r="C51" s="19" t="s">
        <v>59</v>
      </c>
      <c r="D51" s="6"/>
      <c r="E51" s="6"/>
      <c r="F51" s="6">
        <v>19007.5</v>
      </c>
      <c r="G51" s="6"/>
      <c r="H51" s="6"/>
      <c r="I51" s="6"/>
      <c r="J51" s="6">
        <v>19007.5</v>
      </c>
      <c r="K51" s="6"/>
      <c r="L51" s="6"/>
      <c r="M51" s="42"/>
      <c r="N51" s="42">
        <v>3001.3</v>
      </c>
      <c r="O51" s="42"/>
      <c r="P51" s="42"/>
      <c r="Q51" s="42"/>
      <c r="R51" s="42">
        <v>3123.9</v>
      </c>
      <c r="S51" s="42"/>
      <c r="T51" s="6" t="s">
        <v>117</v>
      </c>
      <c r="U51" s="46">
        <f t="shared" si="1"/>
        <v>19007.5</v>
      </c>
      <c r="V51" s="46">
        <f t="shared" si="2"/>
        <v>3001.3</v>
      </c>
      <c r="W51" s="46">
        <f t="shared" si="3"/>
        <v>15.790082862028148</v>
      </c>
      <c r="X51" s="46"/>
      <c r="Y51" s="29"/>
    </row>
    <row r="52" spans="1:25" ht="111" customHeight="1">
      <c r="A52" s="8" t="s">
        <v>24</v>
      </c>
      <c r="B52" s="35" t="s">
        <v>44</v>
      </c>
      <c r="C52" s="19" t="s">
        <v>59</v>
      </c>
      <c r="D52" s="6"/>
      <c r="E52" s="6">
        <v>322.39999999999998</v>
      </c>
      <c r="F52" s="6"/>
      <c r="G52" s="6"/>
      <c r="H52" s="6"/>
      <c r="I52" s="6">
        <v>322.39999999999998</v>
      </c>
      <c r="J52" s="6"/>
      <c r="K52" s="6"/>
      <c r="L52" s="6"/>
      <c r="M52" s="63">
        <v>149.5</v>
      </c>
      <c r="N52" s="42"/>
      <c r="O52" s="42"/>
      <c r="P52" s="42"/>
      <c r="Q52" s="42">
        <v>133.80000000000001</v>
      </c>
      <c r="R52" s="42"/>
      <c r="S52" s="42"/>
      <c r="T52" s="6" t="s">
        <v>117</v>
      </c>
      <c r="U52" s="46">
        <f t="shared" si="1"/>
        <v>322.39999999999998</v>
      </c>
      <c r="V52" s="46">
        <f t="shared" si="2"/>
        <v>149.5</v>
      </c>
      <c r="W52" s="46">
        <f t="shared" si="3"/>
        <v>46.370967741935488</v>
      </c>
      <c r="X52" s="46"/>
      <c r="Y52" s="29"/>
    </row>
    <row r="53" spans="1:25" ht="116.25" customHeight="1">
      <c r="A53" s="8" t="s">
        <v>91</v>
      </c>
      <c r="B53" s="35" t="s">
        <v>111</v>
      </c>
      <c r="C53" s="19" t="s">
        <v>59</v>
      </c>
      <c r="D53" s="6"/>
      <c r="E53" s="6"/>
      <c r="F53" s="6">
        <v>8953.4</v>
      </c>
      <c r="G53" s="6"/>
      <c r="H53" s="6"/>
      <c r="I53" s="6"/>
      <c r="J53" s="6">
        <v>8953.4</v>
      </c>
      <c r="K53" s="6"/>
      <c r="L53" s="6"/>
      <c r="M53" s="59"/>
      <c r="N53" s="42">
        <v>2184.3000000000002</v>
      </c>
      <c r="O53" s="42"/>
      <c r="P53" s="42"/>
      <c r="Q53" s="42"/>
      <c r="R53" s="42">
        <v>1051.2</v>
      </c>
      <c r="S53" s="42"/>
      <c r="T53" s="6" t="s">
        <v>117</v>
      </c>
      <c r="U53" s="46">
        <f t="shared" si="1"/>
        <v>8953.4</v>
      </c>
      <c r="V53" s="46">
        <f t="shared" si="2"/>
        <v>2184.3000000000002</v>
      </c>
      <c r="W53" s="46">
        <f t="shared" si="3"/>
        <v>24.396318716912013</v>
      </c>
      <c r="X53" s="46"/>
      <c r="Y53" s="29"/>
    </row>
    <row r="54" spans="1:25" ht="21" customHeight="1">
      <c r="A54" s="38"/>
      <c r="B54" s="14" t="s">
        <v>30</v>
      </c>
      <c r="C54" s="39"/>
      <c r="D54" s="39">
        <f t="shared" ref="D54:T54" si="10">D45+D47+D52+D53</f>
        <v>0</v>
      </c>
      <c r="E54" s="39">
        <f t="shared" si="10"/>
        <v>322.39999999999998</v>
      </c>
      <c r="F54" s="39">
        <f t="shared" si="10"/>
        <v>111637.6</v>
      </c>
      <c r="G54" s="39">
        <f t="shared" si="10"/>
        <v>0</v>
      </c>
      <c r="H54" s="39">
        <f t="shared" si="10"/>
        <v>0</v>
      </c>
      <c r="I54" s="39">
        <f t="shared" si="10"/>
        <v>322.39999999999998</v>
      </c>
      <c r="J54" s="39">
        <f t="shared" si="10"/>
        <v>111637.6</v>
      </c>
      <c r="K54" s="39">
        <f t="shared" si="10"/>
        <v>0</v>
      </c>
      <c r="L54" s="39">
        <f t="shared" si="10"/>
        <v>0</v>
      </c>
      <c r="M54" s="39">
        <f t="shared" si="10"/>
        <v>149.5</v>
      </c>
      <c r="N54" s="39">
        <f t="shared" si="10"/>
        <v>20383.599999999999</v>
      </c>
      <c r="O54" s="39">
        <f t="shared" si="10"/>
        <v>0</v>
      </c>
      <c r="P54" s="39">
        <f t="shared" si="10"/>
        <v>0</v>
      </c>
      <c r="Q54" s="39">
        <f t="shared" si="10"/>
        <v>133.80000000000001</v>
      </c>
      <c r="R54" s="39">
        <f t="shared" si="10"/>
        <v>18786.2</v>
      </c>
      <c r="S54" s="39">
        <f t="shared" si="10"/>
        <v>0</v>
      </c>
      <c r="T54" s="39"/>
      <c r="U54" s="46">
        <f t="shared" si="1"/>
        <v>111960</v>
      </c>
      <c r="V54" s="46">
        <f t="shared" si="2"/>
        <v>20533.099999999999</v>
      </c>
      <c r="W54" s="46">
        <f t="shared" si="3"/>
        <v>18.339674883887099</v>
      </c>
      <c r="X54" s="46"/>
      <c r="Y54" s="29"/>
    </row>
    <row r="55" spans="1:25" s="27" customFormat="1" ht="21" customHeight="1">
      <c r="A55" s="34"/>
      <c r="B55" s="25" t="s">
        <v>15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6"/>
      <c r="V55" s="46"/>
      <c r="W55" s="46"/>
      <c r="X55" s="46"/>
      <c r="Y55" s="29"/>
    </row>
    <row r="56" spans="1:25" ht="27.75" customHeight="1">
      <c r="A56" s="8" t="s">
        <v>25</v>
      </c>
      <c r="B56" s="9" t="s">
        <v>13</v>
      </c>
      <c r="C56" s="19" t="s">
        <v>59</v>
      </c>
      <c r="D56" s="6"/>
      <c r="E56" s="6"/>
      <c r="F56" s="6">
        <v>4234.3</v>
      </c>
      <c r="G56" s="6"/>
      <c r="H56" s="6"/>
      <c r="I56" s="6"/>
      <c r="J56" s="6">
        <v>4234.3</v>
      </c>
      <c r="K56" s="6"/>
      <c r="L56" s="6"/>
      <c r="M56" s="42"/>
      <c r="N56" s="42">
        <v>647.20000000000005</v>
      </c>
      <c r="O56" s="42"/>
      <c r="P56" s="42"/>
      <c r="Q56" s="42"/>
      <c r="R56" s="42">
        <v>781.9</v>
      </c>
      <c r="S56" s="42"/>
      <c r="T56" s="6" t="s">
        <v>117</v>
      </c>
      <c r="U56" s="46">
        <f t="shared" si="1"/>
        <v>4234.3</v>
      </c>
      <c r="V56" s="46">
        <f t="shared" si="2"/>
        <v>647.20000000000005</v>
      </c>
      <c r="W56" s="46">
        <f t="shared" si="3"/>
        <v>15.284698769572302</v>
      </c>
      <c r="X56" s="46"/>
      <c r="Y56" s="29"/>
    </row>
    <row r="57" spans="1:25" ht="54" customHeight="1">
      <c r="A57" s="8" t="s">
        <v>26</v>
      </c>
      <c r="B57" s="9" t="s">
        <v>92</v>
      </c>
      <c r="C57" s="19" t="s">
        <v>59</v>
      </c>
      <c r="D57" s="6"/>
      <c r="E57" s="6">
        <v>2434.1</v>
      </c>
      <c r="F57" s="6">
        <v>396.3</v>
      </c>
      <c r="G57" s="6"/>
      <c r="H57" s="6"/>
      <c r="I57" s="6">
        <v>2434.1</v>
      </c>
      <c r="J57" s="6">
        <v>396.3</v>
      </c>
      <c r="K57" s="6"/>
      <c r="L57" s="6"/>
      <c r="M57" s="42"/>
      <c r="N57" s="42"/>
      <c r="O57" s="42"/>
      <c r="P57" s="42"/>
      <c r="Q57" s="42"/>
      <c r="R57" s="42"/>
      <c r="S57" s="42"/>
      <c r="T57" s="6" t="s">
        <v>117</v>
      </c>
      <c r="U57" s="46">
        <f t="shared" si="1"/>
        <v>2830.4</v>
      </c>
      <c r="V57" s="46">
        <f t="shared" si="2"/>
        <v>0</v>
      </c>
      <c r="W57" s="46">
        <f t="shared" si="3"/>
        <v>0</v>
      </c>
      <c r="X57" s="46"/>
      <c r="Y57" s="29"/>
    </row>
    <row r="58" spans="1:25" ht="62.25" customHeight="1">
      <c r="A58" s="8" t="s">
        <v>94</v>
      </c>
      <c r="B58" s="9" t="s">
        <v>93</v>
      </c>
      <c r="C58" s="19" t="s">
        <v>59</v>
      </c>
      <c r="D58" s="6"/>
      <c r="E58" s="6">
        <v>3218.2</v>
      </c>
      <c r="F58" s="6"/>
      <c r="G58" s="6"/>
      <c r="H58" s="6"/>
      <c r="I58" s="6">
        <v>3218.2</v>
      </c>
      <c r="J58" s="6"/>
      <c r="K58" s="6"/>
      <c r="L58" s="6"/>
      <c r="M58" s="42"/>
      <c r="N58" s="42"/>
      <c r="O58" s="42"/>
      <c r="P58" s="42"/>
      <c r="Q58" s="42"/>
      <c r="R58" s="42"/>
      <c r="S58" s="42"/>
      <c r="T58" s="6" t="s">
        <v>117</v>
      </c>
      <c r="U58" s="46">
        <f t="shared" si="1"/>
        <v>3218.2</v>
      </c>
      <c r="V58" s="46">
        <f t="shared" si="2"/>
        <v>0</v>
      </c>
      <c r="W58" s="46">
        <f t="shared" si="3"/>
        <v>0</v>
      </c>
      <c r="X58" s="46"/>
      <c r="Y58" s="29"/>
    </row>
    <row r="59" spans="1:25" ht="45.2" customHeight="1">
      <c r="A59" s="13" t="s">
        <v>102</v>
      </c>
      <c r="B59" s="11" t="s">
        <v>70</v>
      </c>
      <c r="C59" s="12"/>
      <c r="D59" s="12">
        <f t="shared" ref="D59:S59" si="11">SUM(D60:D61)</f>
        <v>0</v>
      </c>
      <c r="E59" s="12">
        <f t="shared" si="11"/>
        <v>0</v>
      </c>
      <c r="F59" s="12">
        <f t="shared" si="11"/>
        <v>3561.4</v>
      </c>
      <c r="G59" s="12">
        <f t="shared" si="11"/>
        <v>13.7</v>
      </c>
      <c r="H59" s="12">
        <f t="shared" si="11"/>
        <v>0</v>
      </c>
      <c r="I59" s="12">
        <f t="shared" si="11"/>
        <v>0</v>
      </c>
      <c r="J59" s="12">
        <f t="shared" si="11"/>
        <v>3561.4</v>
      </c>
      <c r="K59" s="12">
        <f t="shared" si="11"/>
        <v>13.7</v>
      </c>
      <c r="L59" s="12">
        <f t="shared" si="11"/>
        <v>0</v>
      </c>
      <c r="M59" s="12">
        <f t="shared" si="11"/>
        <v>0</v>
      </c>
      <c r="N59" s="12">
        <f t="shared" si="11"/>
        <v>0</v>
      </c>
      <c r="O59" s="12">
        <f t="shared" si="11"/>
        <v>0</v>
      </c>
      <c r="P59" s="12">
        <f t="shared" si="11"/>
        <v>0</v>
      </c>
      <c r="Q59" s="12">
        <f t="shared" si="11"/>
        <v>0</v>
      </c>
      <c r="R59" s="12">
        <f t="shared" si="11"/>
        <v>0</v>
      </c>
      <c r="S59" s="12">
        <f t="shared" si="11"/>
        <v>0</v>
      </c>
      <c r="T59" s="12"/>
      <c r="U59" s="46">
        <f t="shared" si="1"/>
        <v>3575.1</v>
      </c>
      <c r="V59" s="46">
        <f t="shared" si="2"/>
        <v>0</v>
      </c>
      <c r="W59" s="46">
        <f t="shared" si="3"/>
        <v>0</v>
      </c>
      <c r="X59" s="46"/>
      <c r="Y59" s="29"/>
    </row>
    <row r="60" spans="1:25" ht="39.75" customHeight="1">
      <c r="A60" s="34" t="s">
        <v>136</v>
      </c>
      <c r="B60" s="9" t="s">
        <v>95</v>
      </c>
      <c r="C60" s="19" t="s">
        <v>59</v>
      </c>
      <c r="D60" s="6"/>
      <c r="E60" s="6"/>
      <c r="F60" s="6">
        <v>3561.4</v>
      </c>
      <c r="G60" s="6"/>
      <c r="H60" s="6"/>
      <c r="I60" s="6"/>
      <c r="J60" s="6">
        <v>3561.4</v>
      </c>
      <c r="K60" s="6"/>
      <c r="L60" s="6"/>
      <c r="M60" s="42"/>
      <c r="N60" s="42"/>
      <c r="O60" s="42"/>
      <c r="P60" s="42"/>
      <c r="Q60" s="42"/>
      <c r="R60" s="42"/>
      <c r="S60" s="42"/>
      <c r="T60" s="6" t="s">
        <v>117</v>
      </c>
      <c r="U60" s="46">
        <f t="shared" si="1"/>
        <v>3561.4</v>
      </c>
      <c r="V60" s="46">
        <f t="shared" si="2"/>
        <v>0</v>
      </c>
      <c r="W60" s="46">
        <f t="shared" si="3"/>
        <v>0</v>
      </c>
      <c r="X60" s="46"/>
      <c r="Y60" s="29"/>
    </row>
    <row r="61" spans="1:25" ht="39.75" customHeight="1">
      <c r="A61" s="34" t="s">
        <v>103</v>
      </c>
      <c r="B61" s="9" t="s">
        <v>64</v>
      </c>
      <c r="C61" s="19" t="s">
        <v>59</v>
      </c>
      <c r="D61" s="6"/>
      <c r="E61" s="6"/>
      <c r="F61" s="6"/>
      <c r="G61" s="6">
        <v>13.7</v>
      </c>
      <c r="H61" s="6"/>
      <c r="I61" s="6"/>
      <c r="J61" s="6"/>
      <c r="K61" s="6">
        <v>13.7</v>
      </c>
      <c r="L61" s="6"/>
      <c r="M61" s="42"/>
      <c r="N61" s="42"/>
      <c r="O61" s="42"/>
      <c r="P61" s="42"/>
      <c r="Q61" s="42"/>
      <c r="R61" s="42"/>
      <c r="S61" s="42"/>
      <c r="T61" s="6" t="s">
        <v>117</v>
      </c>
      <c r="U61" s="46">
        <f t="shared" si="1"/>
        <v>13.7</v>
      </c>
      <c r="V61" s="46">
        <f t="shared" si="2"/>
        <v>0</v>
      </c>
      <c r="W61" s="46">
        <f t="shared" si="3"/>
        <v>0</v>
      </c>
      <c r="X61" s="46"/>
      <c r="Y61" s="29"/>
    </row>
    <row r="62" spans="1:25" ht="21" customHeight="1">
      <c r="A62" s="38"/>
      <c r="B62" s="14" t="s">
        <v>30</v>
      </c>
      <c r="C62" s="39"/>
      <c r="D62" s="39">
        <f>D56+D57+D58+D59</f>
        <v>0</v>
      </c>
      <c r="E62" s="39">
        <f t="shared" ref="E62:S62" si="12">E56+E57+E58+E59</f>
        <v>5652.2999999999993</v>
      </c>
      <c r="F62" s="39">
        <f t="shared" si="12"/>
        <v>8192</v>
      </c>
      <c r="G62" s="39">
        <f t="shared" si="12"/>
        <v>13.7</v>
      </c>
      <c r="H62" s="39">
        <f>H56+H57+H58+H59</f>
        <v>0</v>
      </c>
      <c r="I62" s="39">
        <f t="shared" ref="I62:K62" si="13">I56+I57+I58+I59</f>
        <v>5652.2999999999993</v>
      </c>
      <c r="J62" s="39">
        <f t="shared" si="13"/>
        <v>8192</v>
      </c>
      <c r="K62" s="39">
        <f t="shared" si="13"/>
        <v>13.7</v>
      </c>
      <c r="L62" s="39">
        <f t="shared" si="12"/>
        <v>0</v>
      </c>
      <c r="M62" s="39">
        <f t="shared" si="12"/>
        <v>0</v>
      </c>
      <c r="N62" s="39">
        <f t="shared" si="12"/>
        <v>647.20000000000005</v>
      </c>
      <c r="O62" s="39">
        <f t="shared" si="12"/>
        <v>0</v>
      </c>
      <c r="P62" s="39">
        <f t="shared" si="12"/>
        <v>0</v>
      </c>
      <c r="Q62" s="39">
        <f t="shared" si="12"/>
        <v>0</v>
      </c>
      <c r="R62" s="39">
        <f t="shared" si="12"/>
        <v>781.9</v>
      </c>
      <c r="S62" s="39">
        <f t="shared" si="12"/>
        <v>0</v>
      </c>
      <c r="T62" s="39"/>
      <c r="U62" s="46">
        <f t="shared" si="1"/>
        <v>13858</v>
      </c>
      <c r="V62" s="46">
        <f t="shared" si="2"/>
        <v>647.20000000000005</v>
      </c>
      <c r="W62" s="46">
        <f t="shared" si="3"/>
        <v>4.6702265839226449</v>
      </c>
      <c r="X62" s="46"/>
      <c r="Y62" s="29"/>
    </row>
    <row r="63" spans="1:25" s="27" customFormat="1" ht="21" customHeight="1">
      <c r="A63" s="34"/>
      <c r="B63" s="25" t="s">
        <v>34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6">
        <f t="shared" si="1"/>
        <v>0</v>
      </c>
      <c r="V63" s="46">
        <f t="shared" si="2"/>
        <v>0</v>
      </c>
      <c r="W63" s="46" t="e">
        <f t="shared" si="3"/>
        <v>#DIV/0!</v>
      </c>
      <c r="X63" s="46"/>
      <c r="Y63" s="29"/>
    </row>
    <row r="64" spans="1:25" ht="31.5" customHeight="1">
      <c r="A64" s="8" t="s">
        <v>27</v>
      </c>
      <c r="B64" s="9" t="s">
        <v>16</v>
      </c>
      <c r="C64" s="19" t="s">
        <v>59</v>
      </c>
      <c r="D64" s="6"/>
      <c r="E64" s="6"/>
      <c r="F64" s="6">
        <v>10316.200000000001</v>
      </c>
      <c r="G64" s="6"/>
      <c r="H64" s="6"/>
      <c r="I64" s="6"/>
      <c r="J64" s="6">
        <v>10316.200000000001</v>
      </c>
      <c r="K64" s="6"/>
      <c r="L64" s="6"/>
      <c r="M64" s="42"/>
      <c r="N64" s="42">
        <v>2061.1</v>
      </c>
      <c r="O64" s="42"/>
      <c r="P64" s="42"/>
      <c r="Q64" s="42"/>
      <c r="R64" s="42">
        <v>2061.1</v>
      </c>
      <c r="S64" s="42"/>
      <c r="T64" s="6" t="s">
        <v>117</v>
      </c>
      <c r="U64" s="46">
        <f t="shared" si="1"/>
        <v>10316.200000000001</v>
      </c>
      <c r="V64" s="46">
        <f t="shared" si="2"/>
        <v>2061.1</v>
      </c>
      <c r="W64" s="46">
        <f t="shared" si="3"/>
        <v>19.979255927570229</v>
      </c>
      <c r="X64" s="46"/>
      <c r="Y64" s="29"/>
    </row>
    <row r="65" spans="1:25" ht="46.5" customHeight="1">
      <c r="A65" s="8" t="s">
        <v>28</v>
      </c>
      <c r="B65" s="9" t="s">
        <v>88</v>
      </c>
      <c r="C65" s="19" t="s">
        <v>59</v>
      </c>
      <c r="D65" s="6"/>
      <c r="E65" s="6"/>
      <c r="F65" s="6">
        <v>40479</v>
      </c>
      <c r="G65" s="6"/>
      <c r="H65" s="6"/>
      <c r="I65" s="6"/>
      <c r="J65" s="6">
        <v>40479</v>
      </c>
      <c r="K65" s="6"/>
      <c r="L65" s="6"/>
      <c r="M65" s="42"/>
      <c r="N65" s="42">
        <v>8953.7000000000007</v>
      </c>
      <c r="O65" s="42"/>
      <c r="P65" s="42"/>
      <c r="Q65" s="42"/>
      <c r="R65" s="59">
        <v>8777.7999999999993</v>
      </c>
      <c r="S65" s="42"/>
      <c r="T65" s="6" t="s">
        <v>117</v>
      </c>
      <c r="U65" s="46">
        <f t="shared" si="1"/>
        <v>40479</v>
      </c>
      <c r="V65" s="46">
        <f t="shared" si="2"/>
        <v>8953.7000000000007</v>
      </c>
      <c r="W65" s="46">
        <f t="shared" si="3"/>
        <v>22.119370537809729</v>
      </c>
      <c r="X65" s="46"/>
      <c r="Y65" s="29"/>
    </row>
    <row r="66" spans="1:25" ht="67.5" customHeight="1">
      <c r="A66" s="8" t="s">
        <v>104</v>
      </c>
      <c r="B66" s="9" t="s">
        <v>49</v>
      </c>
      <c r="C66" s="19" t="s">
        <v>59</v>
      </c>
      <c r="D66" s="6"/>
      <c r="E66" s="6">
        <v>12418.5</v>
      </c>
      <c r="F66" s="6"/>
      <c r="G66" s="6"/>
      <c r="H66" s="6"/>
      <c r="I66" s="6">
        <v>12418.5</v>
      </c>
      <c r="J66" s="6"/>
      <c r="K66" s="6"/>
      <c r="L66" s="6"/>
      <c r="M66" s="62">
        <f>766.5+1602.1</f>
        <v>2368.6</v>
      </c>
      <c r="N66" s="42"/>
      <c r="O66" s="42"/>
      <c r="P66" s="42"/>
      <c r="Q66" s="42">
        <f>M66</f>
        <v>2368.6</v>
      </c>
      <c r="R66" s="42"/>
      <c r="S66" s="42"/>
      <c r="T66" s="6" t="s">
        <v>117</v>
      </c>
      <c r="U66" s="46">
        <f t="shared" si="1"/>
        <v>12418.5</v>
      </c>
      <c r="V66" s="46">
        <f t="shared" si="2"/>
        <v>2368.6</v>
      </c>
      <c r="W66" s="46">
        <f t="shared" si="3"/>
        <v>19.073156983532634</v>
      </c>
      <c r="X66" s="46"/>
      <c r="Y66" s="40"/>
    </row>
    <row r="67" spans="1:25" ht="40.5" customHeight="1">
      <c r="A67" s="13" t="s">
        <v>29</v>
      </c>
      <c r="B67" s="11" t="s">
        <v>70</v>
      </c>
      <c r="C67" s="12"/>
      <c r="D67" s="12">
        <f t="shared" ref="D67:S67" si="14">SUM(D68:D69)</f>
        <v>0</v>
      </c>
      <c r="E67" s="12">
        <f t="shared" si="14"/>
        <v>0</v>
      </c>
      <c r="F67" s="12">
        <f t="shared" si="14"/>
        <v>468.7</v>
      </c>
      <c r="G67" s="12">
        <f t="shared" si="14"/>
        <v>0.8</v>
      </c>
      <c r="H67" s="12">
        <f t="shared" si="14"/>
        <v>0</v>
      </c>
      <c r="I67" s="12">
        <f t="shared" si="14"/>
        <v>0</v>
      </c>
      <c r="J67" s="12">
        <f t="shared" si="14"/>
        <v>468.7</v>
      </c>
      <c r="K67" s="12">
        <f t="shared" si="14"/>
        <v>0.8</v>
      </c>
      <c r="L67" s="12">
        <f t="shared" si="14"/>
        <v>0</v>
      </c>
      <c r="M67" s="12">
        <f t="shared" si="14"/>
        <v>0</v>
      </c>
      <c r="N67" s="12">
        <f t="shared" si="14"/>
        <v>78.2</v>
      </c>
      <c r="O67" s="12">
        <f t="shared" si="14"/>
        <v>0</v>
      </c>
      <c r="P67" s="12">
        <f t="shared" si="14"/>
        <v>0</v>
      </c>
      <c r="Q67" s="12">
        <f t="shared" si="14"/>
        <v>0</v>
      </c>
      <c r="R67" s="12">
        <f t="shared" si="14"/>
        <v>44.6</v>
      </c>
      <c r="S67" s="12">
        <f t="shared" si="14"/>
        <v>0</v>
      </c>
      <c r="T67" s="12"/>
      <c r="U67" s="46">
        <f t="shared" si="1"/>
        <v>469.5</v>
      </c>
      <c r="V67" s="46">
        <f t="shared" si="2"/>
        <v>78.2</v>
      </c>
      <c r="W67" s="46">
        <f t="shared" si="3"/>
        <v>16.656017039403622</v>
      </c>
      <c r="X67" s="46"/>
      <c r="Y67" s="29"/>
    </row>
    <row r="68" spans="1:25" ht="45.75" customHeight="1">
      <c r="A68" s="8" t="s">
        <v>105</v>
      </c>
      <c r="B68" s="9" t="s">
        <v>52</v>
      </c>
      <c r="C68" s="19" t="s">
        <v>59</v>
      </c>
      <c r="D68" s="6"/>
      <c r="E68" s="6"/>
      <c r="F68" s="6">
        <v>468.7</v>
      </c>
      <c r="G68" s="6"/>
      <c r="H68" s="6"/>
      <c r="I68" s="6"/>
      <c r="J68" s="6">
        <v>468.7</v>
      </c>
      <c r="K68" s="6"/>
      <c r="L68" s="6"/>
      <c r="M68" s="42"/>
      <c r="N68" s="42">
        <v>78.2</v>
      </c>
      <c r="O68" s="42"/>
      <c r="P68" s="42"/>
      <c r="Q68" s="42"/>
      <c r="R68" s="42">
        <v>44.6</v>
      </c>
      <c r="S68" s="6"/>
      <c r="T68" s="6" t="s">
        <v>117</v>
      </c>
      <c r="U68" s="46">
        <f t="shared" si="1"/>
        <v>468.7</v>
      </c>
      <c r="V68" s="46">
        <f t="shared" si="2"/>
        <v>78.2</v>
      </c>
      <c r="W68" s="46">
        <f t="shared" si="3"/>
        <v>16.684446340943033</v>
      </c>
      <c r="X68" s="46"/>
      <c r="Y68" s="29"/>
    </row>
    <row r="69" spans="1:25" ht="45.75" customHeight="1">
      <c r="A69" s="8" t="s">
        <v>106</v>
      </c>
      <c r="B69" s="9" t="s">
        <v>62</v>
      </c>
      <c r="C69" s="19" t="s">
        <v>59</v>
      </c>
      <c r="D69" s="6"/>
      <c r="E69" s="6"/>
      <c r="F69" s="6"/>
      <c r="G69" s="6">
        <v>0.8</v>
      </c>
      <c r="H69" s="6"/>
      <c r="I69" s="6"/>
      <c r="J69" s="6"/>
      <c r="K69" s="6">
        <v>0.8</v>
      </c>
      <c r="L69" s="6"/>
      <c r="M69" s="42"/>
      <c r="N69" s="42"/>
      <c r="O69" s="42"/>
      <c r="P69" s="42"/>
      <c r="Q69" s="42"/>
      <c r="R69" s="42"/>
      <c r="S69" s="6"/>
      <c r="T69" s="6" t="s">
        <v>117</v>
      </c>
      <c r="U69" s="46">
        <f t="shared" si="1"/>
        <v>0.8</v>
      </c>
      <c r="V69" s="46">
        <f t="shared" si="2"/>
        <v>0</v>
      </c>
      <c r="W69" s="46">
        <f t="shared" si="3"/>
        <v>0</v>
      </c>
      <c r="X69" s="46"/>
      <c r="Y69" s="29"/>
    </row>
    <row r="70" spans="1:25" ht="21" customHeight="1">
      <c r="A70" s="38"/>
      <c r="B70" s="14" t="s">
        <v>30</v>
      </c>
      <c r="C70" s="39"/>
      <c r="D70" s="39">
        <f>D64+D65+D66+D67</f>
        <v>0</v>
      </c>
      <c r="E70" s="39">
        <f t="shared" ref="E70:S70" si="15">E64+E65+E66+E67</f>
        <v>12418.5</v>
      </c>
      <c r="F70" s="39">
        <f t="shared" si="15"/>
        <v>51263.899999999994</v>
      </c>
      <c r="G70" s="39">
        <f t="shared" si="15"/>
        <v>0.8</v>
      </c>
      <c r="H70" s="39">
        <f>H64+H65+H66+H67</f>
        <v>0</v>
      </c>
      <c r="I70" s="39">
        <f t="shared" ref="I70:K70" si="16">I64+I65+I66+I67</f>
        <v>12418.5</v>
      </c>
      <c r="J70" s="39">
        <f t="shared" si="16"/>
        <v>51263.899999999994</v>
      </c>
      <c r="K70" s="39">
        <f t="shared" si="16"/>
        <v>0.8</v>
      </c>
      <c r="L70" s="39">
        <f t="shared" si="15"/>
        <v>0</v>
      </c>
      <c r="M70" s="39">
        <f t="shared" si="15"/>
        <v>2368.6</v>
      </c>
      <c r="N70" s="39">
        <f t="shared" si="15"/>
        <v>11093.000000000002</v>
      </c>
      <c r="O70" s="39">
        <f t="shared" si="15"/>
        <v>0</v>
      </c>
      <c r="P70" s="39">
        <f t="shared" si="15"/>
        <v>0</v>
      </c>
      <c r="Q70" s="39">
        <f t="shared" si="15"/>
        <v>2368.6</v>
      </c>
      <c r="R70" s="39">
        <f t="shared" si="15"/>
        <v>10883.5</v>
      </c>
      <c r="S70" s="39">
        <f t="shared" si="15"/>
        <v>0</v>
      </c>
      <c r="T70" s="39"/>
      <c r="U70" s="46">
        <f t="shared" si="1"/>
        <v>63683.199999999997</v>
      </c>
      <c r="V70" s="46">
        <f t="shared" si="2"/>
        <v>13461.600000000002</v>
      </c>
      <c r="W70" s="46">
        <f t="shared" si="3"/>
        <v>21.138385005778609</v>
      </c>
      <c r="X70" s="46"/>
      <c r="Y70" s="29"/>
    </row>
    <row r="71" spans="1:25" s="27" customFormat="1" ht="75">
      <c r="A71" s="34"/>
      <c r="B71" s="22" t="s">
        <v>96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42"/>
      <c r="U71" s="46"/>
      <c r="V71" s="46"/>
      <c r="W71" s="46"/>
      <c r="X71" s="46"/>
      <c r="Y71" s="29"/>
    </row>
    <row r="72" spans="1:25" s="27" customFormat="1" ht="42.75" customHeight="1">
      <c r="A72" s="13" t="s">
        <v>97</v>
      </c>
      <c r="B72" s="11" t="s">
        <v>98</v>
      </c>
      <c r="C72" s="12"/>
      <c r="D72" s="12">
        <f>D73+D74</f>
        <v>0</v>
      </c>
      <c r="E72" s="12">
        <f t="shared" ref="E72:S72" si="17">E73+E74</f>
        <v>3226.7</v>
      </c>
      <c r="F72" s="12">
        <f t="shared" si="17"/>
        <v>1231.2</v>
      </c>
      <c r="G72" s="12">
        <f t="shared" si="17"/>
        <v>0</v>
      </c>
      <c r="H72" s="12">
        <f>H73+H74</f>
        <v>0</v>
      </c>
      <c r="I72" s="12">
        <f t="shared" ref="I72" si="18">I73+I74</f>
        <v>3226.7</v>
      </c>
      <c r="J72" s="12">
        <f t="shared" ref="J72" si="19">J73+J74</f>
        <v>1231.2</v>
      </c>
      <c r="K72" s="12">
        <f t="shared" ref="K72" si="20">K73+K74</f>
        <v>0</v>
      </c>
      <c r="L72" s="12">
        <f t="shared" si="17"/>
        <v>0</v>
      </c>
      <c r="M72" s="12">
        <f t="shared" si="17"/>
        <v>0</v>
      </c>
      <c r="N72" s="12">
        <f t="shared" si="17"/>
        <v>0</v>
      </c>
      <c r="O72" s="12">
        <f t="shared" si="17"/>
        <v>0</v>
      </c>
      <c r="P72" s="12">
        <f t="shared" si="17"/>
        <v>0</v>
      </c>
      <c r="Q72" s="12">
        <f t="shared" si="17"/>
        <v>0</v>
      </c>
      <c r="R72" s="12">
        <f t="shared" si="17"/>
        <v>0</v>
      </c>
      <c r="S72" s="12">
        <f t="shared" si="17"/>
        <v>0</v>
      </c>
      <c r="T72" s="12"/>
      <c r="U72" s="46">
        <f t="shared" si="1"/>
        <v>4457.8999999999996</v>
      </c>
      <c r="V72" s="46">
        <f t="shared" si="2"/>
        <v>0</v>
      </c>
      <c r="W72" s="46">
        <f t="shared" si="3"/>
        <v>0</v>
      </c>
      <c r="X72" s="46"/>
      <c r="Y72" s="29"/>
    </row>
    <row r="73" spans="1:25" s="27" customFormat="1" ht="47.25" customHeight="1">
      <c r="A73" s="34" t="s">
        <v>107</v>
      </c>
      <c r="B73" s="37" t="s">
        <v>99</v>
      </c>
      <c r="C73" s="19" t="s">
        <v>59</v>
      </c>
      <c r="D73" s="42"/>
      <c r="E73" s="42">
        <v>3226.7</v>
      </c>
      <c r="F73" s="42">
        <v>319.2</v>
      </c>
      <c r="G73" s="42"/>
      <c r="H73" s="42"/>
      <c r="I73" s="42">
        <v>3226.7</v>
      </c>
      <c r="J73" s="42">
        <v>319.2</v>
      </c>
      <c r="K73" s="42"/>
      <c r="L73" s="42"/>
      <c r="M73" s="42"/>
      <c r="N73" s="42"/>
      <c r="O73" s="42"/>
      <c r="P73" s="42"/>
      <c r="Q73" s="42"/>
      <c r="R73" s="42"/>
      <c r="S73" s="42"/>
      <c r="T73" s="6" t="s">
        <v>117</v>
      </c>
      <c r="U73" s="46">
        <f t="shared" si="1"/>
        <v>3545.8999999999996</v>
      </c>
      <c r="V73" s="46">
        <f t="shared" si="2"/>
        <v>0</v>
      </c>
      <c r="W73" s="46">
        <f t="shared" si="3"/>
        <v>0</v>
      </c>
      <c r="X73" s="46"/>
      <c r="Y73" s="29"/>
    </row>
    <row r="74" spans="1:25" s="27" customFormat="1" ht="47.25" customHeight="1">
      <c r="A74" s="34" t="s">
        <v>129</v>
      </c>
      <c r="B74" s="37" t="s">
        <v>99</v>
      </c>
      <c r="C74" s="19" t="s">
        <v>59</v>
      </c>
      <c r="D74" s="42"/>
      <c r="E74" s="42"/>
      <c r="F74" s="42">
        <v>912</v>
      </c>
      <c r="G74" s="42"/>
      <c r="H74" s="42"/>
      <c r="I74" s="42"/>
      <c r="J74" s="42">
        <v>912</v>
      </c>
      <c r="K74" s="42"/>
      <c r="L74" s="42"/>
      <c r="M74" s="42"/>
      <c r="N74" s="42"/>
      <c r="O74" s="42"/>
      <c r="P74" s="42"/>
      <c r="Q74" s="42"/>
      <c r="R74" s="42"/>
      <c r="S74" s="42"/>
      <c r="T74" s="6" t="s">
        <v>117</v>
      </c>
      <c r="U74" s="46">
        <f t="shared" si="1"/>
        <v>912</v>
      </c>
      <c r="V74" s="46">
        <f t="shared" si="2"/>
        <v>0</v>
      </c>
      <c r="W74" s="46">
        <f t="shared" si="3"/>
        <v>0</v>
      </c>
      <c r="X74" s="46"/>
      <c r="Y74" s="29"/>
    </row>
    <row r="75" spans="1:25" s="27" customFormat="1" ht="21" customHeight="1">
      <c r="A75" s="38"/>
      <c r="B75" s="14" t="s">
        <v>30</v>
      </c>
      <c r="C75" s="39"/>
      <c r="D75" s="39">
        <f>D72</f>
        <v>0</v>
      </c>
      <c r="E75" s="39">
        <f t="shared" ref="E75:S75" si="21">E72</f>
        <v>3226.7</v>
      </c>
      <c r="F75" s="39">
        <f t="shared" si="21"/>
        <v>1231.2</v>
      </c>
      <c r="G75" s="39">
        <f t="shared" si="21"/>
        <v>0</v>
      </c>
      <c r="H75" s="39">
        <f>H72</f>
        <v>0</v>
      </c>
      <c r="I75" s="39">
        <f t="shared" ref="I75:K75" si="22">I72</f>
        <v>3226.7</v>
      </c>
      <c r="J75" s="39">
        <f t="shared" si="22"/>
        <v>1231.2</v>
      </c>
      <c r="K75" s="39">
        <f t="shared" si="22"/>
        <v>0</v>
      </c>
      <c r="L75" s="39">
        <f t="shared" si="21"/>
        <v>0</v>
      </c>
      <c r="M75" s="39">
        <f t="shared" si="21"/>
        <v>0</v>
      </c>
      <c r="N75" s="39">
        <f t="shared" si="21"/>
        <v>0</v>
      </c>
      <c r="O75" s="39">
        <f t="shared" si="21"/>
        <v>0</v>
      </c>
      <c r="P75" s="39">
        <f t="shared" si="21"/>
        <v>0</v>
      </c>
      <c r="Q75" s="39">
        <f t="shared" si="21"/>
        <v>0</v>
      </c>
      <c r="R75" s="39">
        <f t="shared" si="21"/>
        <v>0</v>
      </c>
      <c r="S75" s="39">
        <f t="shared" si="21"/>
        <v>0</v>
      </c>
      <c r="T75" s="39"/>
      <c r="U75" s="46">
        <f t="shared" ref="U75:U88" si="23">D75+E75+F75+G75</f>
        <v>4457.8999999999996</v>
      </c>
      <c r="V75" s="46">
        <f t="shared" ref="V75:V88" si="24">L75+M75+N75+O75</f>
        <v>0</v>
      </c>
      <c r="W75" s="46">
        <f t="shared" ref="W75:W88" si="25">V75/U75*100</f>
        <v>0</v>
      </c>
      <c r="X75" s="46"/>
      <c r="Y75" s="29"/>
    </row>
    <row r="76" spans="1:25" s="27" customFormat="1" ht="15">
      <c r="A76" s="34"/>
      <c r="B76" s="26" t="s">
        <v>63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6"/>
      <c r="V76" s="46"/>
      <c r="W76" s="46"/>
      <c r="X76" s="46"/>
      <c r="Y76" s="29"/>
    </row>
    <row r="77" spans="1:25" s="27" customFormat="1" ht="32.25" customHeight="1">
      <c r="A77" s="13" t="s">
        <v>137</v>
      </c>
      <c r="B77" s="11" t="s">
        <v>100</v>
      </c>
      <c r="C77" s="21"/>
      <c r="D77" s="12">
        <f>D78+D79+D80</f>
        <v>2379.3000000000002</v>
      </c>
      <c r="E77" s="12">
        <f t="shared" ref="E77:S77" si="26">E78+E79+E80</f>
        <v>263.60000000000002</v>
      </c>
      <c r="F77" s="12">
        <f t="shared" si="26"/>
        <v>406.7</v>
      </c>
      <c r="G77" s="12">
        <f t="shared" si="26"/>
        <v>0</v>
      </c>
      <c r="H77" s="12">
        <f>H78+H79+H80</f>
        <v>2379.3000000000002</v>
      </c>
      <c r="I77" s="12">
        <f t="shared" ref="I77" si="27">I78+I79+I80</f>
        <v>263.60000000000002</v>
      </c>
      <c r="J77" s="12">
        <f t="shared" ref="J77" si="28">J78+J79+J80</f>
        <v>406.7</v>
      </c>
      <c r="K77" s="12">
        <f t="shared" ref="K77" si="29">K78+K79+K80</f>
        <v>0</v>
      </c>
      <c r="L77" s="12">
        <f t="shared" si="26"/>
        <v>0</v>
      </c>
      <c r="M77" s="12">
        <f t="shared" si="26"/>
        <v>0</v>
      </c>
      <c r="N77" s="12">
        <f t="shared" si="26"/>
        <v>0</v>
      </c>
      <c r="O77" s="12">
        <f t="shared" si="26"/>
        <v>0</v>
      </c>
      <c r="P77" s="12">
        <f t="shared" si="26"/>
        <v>0</v>
      </c>
      <c r="Q77" s="12">
        <f t="shared" si="26"/>
        <v>0</v>
      </c>
      <c r="R77" s="12">
        <f t="shared" si="26"/>
        <v>0</v>
      </c>
      <c r="S77" s="12">
        <f t="shared" si="26"/>
        <v>0</v>
      </c>
      <c r="T77" s="12"/>
      <c r="U77" s="46">
        <f t="shared" si="23"/>
        <v>3049.6</v>
      </c>
      <c r="V77" s="46">
        <f t="shared" si="24"/>
        <v>0</v>
      </c>
      <c r="W77" s="46">
        <f t="shared" si="25"/>
        <v>0</v>
      </c>
      <c r="X77" s="46"/>
      <c r="Y77" s="29"/>
    </row>
    <row r="78" spans="1:25" s="27" customFormat="1" ht="128.25" customHeight="1">
      <c r="A78" s="34" t="s">
        <v>138</v>
      </c>
      <c r="B78" s="35" t="s">
        <v>101</v>
      </c>
      <c r="C78" s="19" t="s">
        <v>59</v>
      </c>
      <c r="D78" s="42">
        <v>2379.3000000000002</v>
      </c>
      <c r="E78" s="42">
        <v>99.2</v>
      </c>
      <c r="F78" s="42">
        <v>245.2</v>
      </c>
      <c r="G78" s="42"/>
      <c r="H78" s="42">
        <v>2379.3000000000002</v>
      </c>
      <c r="I78" s="42">
        <v>99.2</v>
      </c>
      <c r="J78" s="42">
        <v>245.2</v>
      </c>
      <c r="K78" s="42"/>
      <c r="L78" s="42"/>
      <c r="M78" s="42"/>
      <c r="N78" s="42"/>
      <c r="O78" s="42"/>
      <c r="P78" s="42"/>
      <c r="Q78" s="42"/>
      <c r="R78" s="42"/>
      <c r="S78" s="42"/>
      <c r="T78" s="6" t="s">
        <v>117</v>
      </c>
      <c r="U78" s="46">
        <f t="shared" si="23"/>
        <v>2723.7</v>
      </c>
      <c r="V78" s="46">
        <f t="shared" si="24"/>
        <v>0</v>
      </c>
      <c r="W78" s="46">
        <f t="shared" si="25"/>
        <v>0</v>
      </c>
      <c r="X78" s="46"/>
      <c r="Y78" s="29"/>
    </row>
    <row r="79" spans="1:25" s="27" customFormat="1" ht="128.25" customHeight="1">
      <c r="A79" s="34" t="s">
        <v>139</v>
      </c>
      <c r="B79" s="35" t="s">
        <v>101</v>
      </c>
      <c r="C79" s="19" t="s">
        <v>59</v>
      </c>
      <c r="D79" s="42"/>
      <c r="E79" s="42">
        <v>164.4</v>
      </c>
      <c r="F79" s="42">
        <v>16.3</v>
      </c>
      <c r="G79" s="42"/>
      <c r="H79" s="42"/>
      <c r="I79" s="42">
        <v>164.4</v>
      </c>
      <c r="J79" s="42">
        <v>16.3</v>
      </c>
      <c r="K79" s="42"/>
      <c r="L79" s="42"/>
      <c r="M79" s="42"/>
      <c r="N79" s="42"/>
      <c r="O79" s="42"/>
      <c r="P79" s="42"/>
      <c r="Q79" s="42"/>
      <c r="R79" s="42"/>
      <c r="S79" s="42"/>
      <c r="T79" s="6" t="s">
        <v>117</v>
      </c>
      <c r="U79" s="46">
        <f t="shared" si="23"/>
        <v>180.70000000000002</v>
      </c>
      <c r="V79" s="46">
        <f t="shared" si="24"/>
        <v>0</v>
      </c>
      <c r="W79" s="46">
        <f t="shared" si="25"/>
        <v>0</v>
      </c>
      <c r="X79" s="46"/>
      <c r="Y79" s="29"/>
    </row>
    <row r="80" spans="1:25" s="27" customFormat="1" ht="128.25" customHeight="1">
      <c r="A80" s="34" t="s">
        <v>140</v>
      </c>
      <c r="B80" s="35" t="s">
        <v>101</v>
      </c>
      <c r="C80" s="19" t="s">
        <v>59</v>
      </c>
      <c r="D80" s="42"/>
      <c r="E80" s="42"/>
      <c r="F80" s="42">
        <v>145.19999999999999</v>
      </c>
      <c r="G80" s="42"/>
      <c r="H80" s="42"/>
      <c r="I80" s="42"/>
      <c r="J80" s="42">
        <v>145.19999999999999</v>
      </c>
      <c r="K80" s="42"/>
      <c r="L80" s="42"/>
      <c r="M80" s="42"/>
      <c r="N80" s="42"/>
      <c r="O80" s="42"/>
      <c r="P80" s="42"/>
      <c r="Q80" s="42"/>
      <c r="R80" s="42"/>
      <c r="S80" s="42"/>
      <c r="T80" s="6" t="s">
        <v>117</v>
      </c>
      <c r="U80" s="46">
        <f t="shared" si="23"/>
        <v>145.19999999999999</v>
      </c>
      <c r="V80" s="46">
        <f t="shared" si="24"/>
        <v>0</v>
      </c>
      <c r="W80" s="46">
        <f t="shared" si="25"/>
        <v>0</v>
      </c>
      <c r="X80" s="46"/>
      <c r="Y80" s="29"/>
    </row>
    <row r="81" spans="1:25" s="27" customFormat="1" ht="39.75" customHeight="1">
      <c r="A81" s="13" t="s">
        <v>72</v>
      </c>
      <c r="B81" s="11" t="s">
        <v>71</v>
      </c>
      <c r="C81" s="21"/>
      <c r="D81" s="12">
        <f>D82+D83</f>
        <v>0</v>
      </c>
      <c r="E81" s="12">
        <f t="shared" ref="E81:S81" si="30">E82+E83</f>
        <v>744.6</v>
      </c>
      <c r="F81" s="12">
        <f t="shared" si="30"/>
        <v>115.2</v>
      </c>
      <c r="G81" s="12">
        <f t="shared" si="30"/>
        <v>0</v>
      </c>
      <c r="H81" s="12">
        <f>H82+H83</f>
        <v>0</v>
      </c>
      <c r="I81" s="12">
        <f t="shared" ref="I81" si="31">I82+I83</f>
        <v>744.6</v>
      </c>
      <c r="J81" s="12">
        <f t="shared" ref="J81" si="32">J82+J83</f>
        <v>115.2</v>
      </c>
      <c r="K81" s="12">
        <f t="shared" ref="K81" si="33">K82+K83</f>
        <v>0</v>
      </c>
      <c r="L81" s="12">
        <f t="shared" si="30"/>
        <v>0</v>
      </c>
      <c r="M81" s="12">
        <f t="shared" si="30"/>
        <v>0</v>
      </c>
      <c r="N81" s="12">
        <f t="shared" si="30"/>
        <v>0</v>
      </c>
      <c r="O81" s="12">
        <f t="shared" si="30"/>
        <v>0</v>
      </c>
      <c r="P81" s="12">
        <f t="shared" si="30"/>
        <v>0</v>
      </c>
      <c r="Q81" s="12">
        <f t="shared" si="30"/>
        <v>0</v>
      </c>
      <c r="R81" s="12">
        <f t="shared" si="30"/>
        <v>0</v>
      </c>
      <c r="S81" s="12">
        <f t="shared" si="30"/>
        <v>0</v>
      </c>
      <c r="T81" s="12"/>
      <c r="U81" s="46">
        <f t="shared" si="23"/>
        <v>859.80000000000007</v>
      </c>
      <c r="V81" s="46">
        <f t="shared" si="24"/>
        <v>0</v>
      </c>
      <c r="W81" s="46">
        <f t="shared" si="25"/>
        <v>0</v>
      </c>
      <c r="X81" s="46"/>
      <c r="Y81" s="29"/>
    </row>
    <row r="82" spans="1:25" s="27" customFormat="1" ht="121.5" customHeight="1">
      <c r="A82" s="34" t="s">
        <v>73</v>
      </c>
      <c r="B82" s="35" t="s">
        <v>74</v>
      </c>
      <c r="C82" s="19" t="s">
        <v>59</v>
      </c>
      <c r="D82" s="42"/>
      <c r="E82" s="42">
        <v>744.6</v>
      </c>
      <c r="F82" s="42">
        <v>73.7</v>
      </c>
      <c r="G82" s="42"/>
      <c r="H82" s="42"/>
      <c r="I82" s="42">
        <v>744.6</v>
      </c>
      <c r="J82" s="42">
        <v>73.7</v>
      </c>
      <c r="K82" s="42"/>
      <c r="L82" s="42"/>
      <c r="M82" s="42"/>
      <c r="N82" s="42"/>
      <c r="O82" s="42"/>
      <c r="P82" s="42"/>
      <c r="Q82" s="42"/>
      <c r="R82" s="42"/>
      <c r="S82" s="42"/>
      <c r="T82" s="6" t="s">
        <v>117</v>
      </c>
      <c r="U82" s="46">
        <f t="shared" si="23"/>
        <v>818.30000000000007</v>
      </c>
      <c r="V82" s="46">
        <f t="shared" si="24"/>
        <v>0</v>
      </c>
      <c r="W82" s="46">
        <f t="shared" si="25"/>
        <v>0</v>
      </c>
      <c r="X82" s="46"/>
      <c r="Y82" s="29"/>
    </row>
    <row r="83" spans="1:25" s="27" customFormat="1" ht="121.5" customHeight="1">
      <c r="A83" s="34" t="s">
        <v>89</v>
      </c>
      <c r="B83" s="35" t="s">
        <v>74</v>
      </c>
      <c r="C83" s="19" t="s">
        <v>59</v>
      </c>
      <c r="D83" s="42"/>
      <c r="E83" s="42"/>
      <c r="F83" s="42">
        <v>41.5</v>
      </c>
      <c r="G83" s="42"/>
      <c r="H83" s="42"/>
      <c r="I83" s="42"/>
      <c r="J83" s="42">
        <v>41.5</v>
      </c>
      <c r="K83" s="42"/>
      <c r="L83" s="42"/>
      <c r="M83" s="42"/>
      <c r="N83" s="42"/>
      <c r="O83" s="42"/>
      <c r="P83" s="42"/>
      <c r="Q83" s="42"/>
      <c r="R83" s="42"/>
      <c r="S83" s="42"/>
      <c r="T83" s="6" t="s">
        <v>117</v>
      </c>
      <c r="U83" s="46">
        <f t="shared" si="23"/>
        <v>41.5</v>
      </c>
      <c r="V83" s="46">
        <f t="shared" si="24"/>
        <v>0</v>
      </c>
      <c r="W83" s="46">
        <f t="shared" si="25"/>
        <v>0</v>
      </c>
      <c r="X83" s="46"/>
      <c r="Y83" s="29"/>
    </row>
    <row r="84" spans="1:25" s="27" customFormat="1" ht="69.95" customHeight="1">
      <c r="A84" s="54" t="s">
        <v>141</v>
      </c>
      <c r="B84" s="55" t="s">
        <v>118</v>
      </c>
      <c r="C84" s="56" t="s">
        <v>59</v>
      </c>
      <c r="D84" s="58">
        <f>D85+D86</f>
        <v>6913.6</v>
      </c>
      <c r="E84" s="58">
        <f t="shared" ref="E84:S84" si="34">E85+E86</f>
        <v>22.5</v>
      </c>
      <c r="F84" s="58">
        <f t="shared" si="34"/>
        <v>29.7</v>
      </c>
      <c r="G84" s="58">
        <f t="shared" si="34"/>
        <v>0</v>
      </c>
      <c r="H84" s="58">
        <f>H85+H86</f>
        <v>6913.6</v>
      </c>
      <c r="I84" s="58">
        <f t="shared" ref="I84" si="35">I85+I86</f>
        <v>22.5</v>
      </c>
      <c r="J84" s="58">
        <f t="shared" ref="J84" si="36">J85+J86</f>
        <v>29.7</v>
      </c>
      <c r="K84" s="58">
        <f t="shared" ref="K84" si="37">K85+K86</f>
        <v>0</v>
      </c>
      <c r="L84" s="58">
        <f>L85+L86</f>
        <v>1259.0999999999999</v>
      </c>
      <c r="M84" s="58">
        <f t="shared" si="34"/>
        <v>52.5</v>
      </c>
      <c r="N84" s="58">
        <f t="shared" si="34"/>
        <v>0</v>
      </c>
      <c r="O84" s="58">
        <f t="shared" si="34"/>
        <v>0</v>
      </c>
      <c r="P84" s="58">
        <f t="shared" si="34"/>
        <v>1025.5</v>
      </c>
      <c r="Q84" s="58">
        <f t="shared" si="34"/>
        <v>0</v>
      </c>
      <c r="R84" s="58">
        <f t="shared" si="34"/>
        <v>0</v>
      </c>
      <c r="S84" s="58">
        <f t="shared" si="34"/>
        <v>0</v>
      </c>
      <c r="T84" s="58"/>
      <c r="U84" s="46">
        <f t="shared" si="23"/>
        <v>6965.8</v>
      </c>
      <c r="V84" s="46">
        <f t="shared" si="24"/>
        <v>1311.6</v>
      </c>
      <c r="W84" s="46">
        <f t="shared" si="25"/>
        <v>18.829136639007721</v>
      </c>
      <c r="X84" s="46"/>
      <c r="Y84" s="29"/>
    </row>
    <row r="85" spans="1:25" s="27" customFormat="1" ht="81" customHeight="1">
      <c r="A85" s="34" t="s">
        <v>142</v>
      </c>
      <c r="B85" s="35" t="s">
        <v>119</v>
      </c>
      <c r="C85" s="19" t="s">
        <v>59</v>
      </c>
      <c r="D85" s="42">
        <v>6373.6</v>
      </c>
      <c r="E85" s="42"/>
      <c r="F85" s="42"/>
      <c r="G85" s="42"/>
      <c r="H85" s="42">
        <v>6373.6</v>
      </c>
      <c r="I85" s="42"/>
      <c r="J85" s="42"/>
      <c r="K85" s="42"/>
      <c r="L85" s="42">
        <f>1311.6-52.5</f>
        <v>1259.0999999999999</v>
      </c>
      <c r="M85" s="62">
        <v>52.5</v>
      </c>
      <c r="N85" s="42"/>
      <c r="O85" s="42"/>
      <c r="P85" s="42">
        <v>1025.5</v>
      </c>
      <c r="Q85" s="42"/>
      <c r="R85" s="42"/>
      <c r="S85" s="42"/>
      <c r="T85" s="6" t="s">
        <v>117</v>
      </c>
      <c r="U85" s="46">
        <f t="shared" si="23"/>
        <v>6373.6</v>
      </c>
      <c r="V85" s="46">
        <f t="shared" si="24"/>
        <v>1311.6</v>
      </c>
      <c r="W85" s="46">
        <f t="shared" si="25"/>
        <v>20.578636877118107</v>
      </c>
      <c r="X85" s="46"/>
      <c r="Y85" s="29"/>
    </row>
    <row r="86" spans="1:25" s="27" customFormat="1" ht="148.5" customHeight="1">
      <c r="A86" s="34" t="s">
        <v>143</v>
      </c>
      <c r="B86" s="35" t="s">
        <v>130</v>
      </c>
      <c r="C86" s="19" t="s">
        <v>59</v>
      </c>
      <c r="D86" s="42">
        <v>540</v>
      </c>
      <c r="E86" s="42">
        <v>22.5</v>
      </c>
      <c r="F86" s="42">
        <v>29.7</v>
      </c>
      <c r="G86" s="42"/>
      <c r="H86" s="42">
        <v>540</v>
      </c>
      <c r="I86" s="42">
        <v>22.5</v>
      </c>
      <c r="J86" s="42">
        <v>29.7</v>
      </c>
      <c r="K86" s="42"/>
      <c r="L86" s="42"/>
      <c r="M86" s="42"/>
      <c r="N86" s="42"/>
      <c r="O86" s="42"/>
      <c r="P86" s="42"/>
      <c r="Q86" s="42"/>
      <c r="R86" s="42"/>
      <c r="S86" s="42"/>
      <c r="T86" s="6" t="s">
        <v>117</v>
      </c>
      <c r="U86" s="46">
        <f t="shared" si="23"/>
        <v>592.20000000000005</v>
      </c>
      <c r="V86" s="46">
        <f t="shared" si="24"/>
        <v>0</v>
      </c>
      <c r="W86" s="46">
        <f t="shared" si="25"/>
        <v>0</v>
      </c>
      <c r="X86" s="46"/>
      <c r="Y86" s="29"/>
    </row>
    <row r="87" spans="1:25" ht="21" customHeight="1">
      <c r="A87" s="38"/>
      <c r="B87" s="14" t="s">
        <v>30</v>
      </c>
      <c r="C87" s="39"/>
      <c r="D87" s="39">
        <f>D77+D84+D81</f>
        <v>9292.9000000000015</v>
      </c>
      <c r="E87" s="39">
        <f t="shared" ref="E87:S87" si="38">E77+E84+E81</f>
        <v>1030.7</v>
      </c>
      <c r="F87" s="39">
        <f t="shared" si="38"/>
        <v>551.6</v>
      </c>
      <c r="G87" s="39">
        <f t="shared" si="38"/>
        <v>0</v>
      </c>
      <c r="H87" s="39">
        <f t="shared" si="38"/>
        <v>9292.9000000000015</v>
      </c>
      <c r="I87" s="39">
        <f t="shared" si="38"/>
        <v>1030.7</v>
      </c>
      <c r="J87" s="39">
        <f t="shared" si="38"/>
        <v>551.6</v>
      </c>
      <c r="K87" s="39">
        <f t="shared" si="38"/>
        <v>0</v>
      </c>
      <c r="L87" s="39">
        <f t="shared" si="38"/>
        <v>1259.0999999999999</v>
      </c>
      <c r="M87" s="39">
        <f t="shared" si="38"/>
        <v>52.5</v>
      </c>
      <c r="N87" s="39">
        <f t="shared" si="38"/>
        <v>0</v>
      </c>
      <c r="O87" s="39">
        <f t="shared" si="38"/>
        <v>0</v>
      </c>
      <c r="P87" s="39">
        <f t="shared" si="38"/>
        <v>1025.5</v>
      </c>
      <c r="Q87" s="39">
        <f t="shared" si="38"/>
        <v>0</v>
      </c>
      <c r="R87" s="39">
        <f t="shared" si="38"/>
        <v>0</v>
      </c>
      <c r="S87" s="39">
        <f t="shared" si="38"/>
        <v>0</v>
      </c>
      <c r="T87" s="39"/>
      <c r="U87" s="46">
        <f t="shared" si="23"/>
        <v>10875.200000000003</v>
      </c>
      <c r="V87" s="46">
        <f t="shared" si="24"/>
        <v>1311.6</v>
      </c>
      <c r="W87" s="46">
        <f t="shared" si="25"/>
        <v>12.060467853464759</v>
      </c>
      <c r="X87" s="46"/>
      <c r="Y87" s="29"/>
    </row>
    <row r="88" spans="1:25" s="27" customFormat="1" ht="21" customHeight="1">
      <c r="A88" s="34"/>
      <c r="B88" s="35" t="s">
        <v>31</v>
      </c>
      <c r="C88" s="42"/>
      <c r="D88" s="59">
        <f>D20+D43+D54+D62+D70+D75+D87</f>
        <v>101876.19999999998</v>
      </c>
      <c r="E88" s="59">
        <f t="shared" ref="E88:S88" si="39">E20+E43+E54+E62+E70+E75+E87</f>
        <v>1140797.2</v>
      </c>
      <c r="F88" s="59">
        <f t="shared" si="39"/>
        <v>514194.8</v>
      </c>
      <c r="G88" s="59">
        <f t="shared" si="39"/>
        <v>14.5</v>
      </c>
      <c r="H88" s="59">
        <f t="shared" si="39"/>
        <v>101876.19999999998</v>
      </c>
      <c r="I88" s="59">
        <f t="shared" si="39"/>
        <v>1140797.2</v>
      </c>
      <c r="J88" s="59">
        <f t="shared" si="39"/>
        <v>514194.8</v>
      </c>
      <c r="K88" s="59">
        <f t="shared" si="39"/>
        <v>14.5</v>
      </c>
      <c r="L88" s="59">
        <f t="shared" si="39"/>
        <v>22220.399999999998</v>
      </c>
      <c r="M88" s="59">
        <f t="shared" si="39"/>
        <v>265309.5</v>
      </c>
      <c r="N88" s="59">
        <f t="shared" si="39"/>
        <v>114492.49999999999</v>
      </c>
      <c r="O88" s="59">
        <f t="shared" si="39"/>
        <v>0</v>
      </c>
      <c r="P88" s="59">
        <f t="shared" si="39"/>
        <v>20564.5</v>
      </c>
      <c r="Q88" s="59">
        <f t="shared" si="39"/>
        <v>195258.1</v>
      </c>
      <c r="R88" s="59">
        <f t="shared" si="39"/>
        <v>106607.5</v>
      </c>
      <c r="S88" s="59">
        <f t="shared" si="39"/>
        <v>0</v>
      </c>
      <c r="T88" s="42"/>
      <c r="U88" s="46">
        <f t="shared" si="23"/>
        <v>1756882.7</v>
      </c>
      <c r="V88" s="46">
        <f t="shared" si="24"/>
        <v>402022.40000000002</v>
      </c>
      <c r="W88" s="46">
        <f t="shared" si="25"/>
        <v>22.882711520808989</v>
      </c>
      <c r="X88" s="46"/>
      <c r="Y88" s="29"/>
    </row>
    <row r="89" spans="1:25">
      <c r="Y89" s="29"/>
    </row>
    <row r="90" spans="1:25" s="20" customFormat="1" ht="15">
      <c r="A90" s="23" t="s">
        <v>112</v>
      </c>
      <c r="N90" s="72"/>
      <c r="O90" s="33"/>
      <c r="P90" s="33"/>
      <c r="Q90" s="72"/>
    </row>
    <row r="91" spans="1:25" s="20" customFormat="1" ht="15">
      <c r="A91" s="23" t="s">
        <v>60</v>
      </c>
      <c r="L91" s="20" t="s">
        <v>113</v>
      </c>
      <c r="R91" s="73"/>
    </row>
    <row r="92" spans="1:25" s="1" customFormat="1">
      <c r="A92" s="18"/>
    </row>
    <row r="93" spans="1:25" s="30" customFormat="1" ht="15">
      <c r="A93" s="33"/>
      <c r="B93" s="33"/>
      <c r="C93" s="33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20"/>
      <c r="R93" s="20"/>
      <c r="S93" s="20"/>
      <c r="T93" s="20"/>
      <c r="U93" s="20"/>
      <c r="V93" s="41"/>
    </row>
    <row r="94" spans="1:25">
      <c r="A94" s="1"/>
      <c r="B94" s="18"/>
    </row>
    <row r="95" spans="1:25">
      <c r="V95" s="29"/>
    </row>
    <row r="96" spans="1:25">
      <c r="M96" s="74"/>
      <c r="N96" s="74"/>
    </row>
    <row r="98" spans="13:14">
      <c r="M98" s="74"/>
      <c r="N98" s="74"/>
    </row>
  </sheetData>
  <autoFilter ref="A8:AA91"/>
  <mergeCells count="9">
    <mergeCell ref="T6:T7"/>
    <mergeCell ref="C2:K2"/>
    <mergeCell ref="H6:K6"/>
    <mergeCell ref="A6:A7"/>
    <mergeCell ref="B6:B7"/>
    <mergeCell ref="C6:C7"/>
    <mergeCell ref="D6:G6"/>
    <mergeCell ref="L6:O6"/>
    <mergeCell ref="P6:S6"/>
  </mergeCells>
  <phoneticPr fontId="9" type="noConversion"/>
  <pageMargins left="0.70866141732283472" right="0.70866141732283472" top="0.23622047244094491" bottom="0.19685039370078741" header="0.31496062992125984" footer="0.31496062992125984"/>
  <pageSetup paperSize="9" scale="53" orientation="landscape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2023-04-19T08:14:33Z</dcterms:modified>
</cp:coreProperties>
</file>